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/>
  <mc:AlternateContent xmlns:mc="http://schemas.openxmlformats.org/markup-compatibility/2006">
    <mc:Choice Requires="x15">
      <x15ac:absPath xmlns:x15ac="http://schemas.microsoft.com/office/spreadsheetml/2010/11/ac" url="P:\Przetargi 2021\15-2021 oznakowanie poziome\2. SWZ\"/>
    </mc:Choice>
  </mc:AlternateContent>
  <xr:revisionPtr revIDLastSave="0" documentId="13_ncr:1_{3C5DEE7A-BD69-4B0F-84F1-403656CE65BB}" xr6:coauthVersionLast="46" xr6:coauthVersionMax="46" xr10:uidLastSave="{00000000-0000-0000-0000-000000000000}"/>
  <bookViews>
    <workbookView xWindow="-120" yWindow="-120" windowWidth="25440" windowHeight="15390" xr2:uid="{00000000-000D-0000-FFFF-FFFF00000000}"/>
  </bookViews>
  <sheets>
    <sheet name="KO zbiorczy" sheetId="1" r:id="rId1"/>
    <sheet name="KO Wejherowo" sheetId="5" r:id="rId2"/>
    <sheet name="KO m. Wejherowo" sheetId="7" r:id="rId3"/>
  </sheets>
  <definedNames>
    <definedName name="_xlnm.Print_Area" localSheetId="2">'KO m. Wejherowo'!$A$1:$F$196</definedName>
    <definedName name="_xlnm.Print_Area" localSheetId="1">'KO Wejherowo'!$A$1:$H$175</definedName>
  </definedNames>
  <calcPr calcId="181029"/>
</workbook>
</file>

<file path=xl/calcChain.xml><?xml version="1.0" encoding="utf-8"?>
<calcChain xmlns="http://schemas.openxmlformats.org/spreadsheetml/2006/main">
  <c r="F198" i="7" l="1"/>
  <c r="C5" i="1"/>
  <c r="H177" i="5"/>
  <c r="C4" i="1" s="1"/>
  <c r="F195" i="7"/>
  <c r="F194" i="7"/>
  <c r="F193" i="7"/>
  <c r="F192" i="7"/>
  <c r="F191" i="7"/>
  <c r="F190" i="7"/>
  <c r="F189" i="7"/>
  <c r="F188" i="7"/>
  <c r="F187" i="7"/>
  <c r="F186" i="7"/>
  <c r="F185" i="7"/>
  <c r="F184" i="7"/>
  <c r="F183" i="7"/>
  <c r="F182" i="7"/>
  <c r="F181" i="7"/>
  <c r="F180" i="7"/>
  <c r="F179" i="7"/>
  <c r="F178" i="7"/>
  <c r="F177" i="7"/>
  <c r="F176" i="7"/>
  <c r="F175" i="7"/>
  <c r="F174" i="7"/>
  <c r="F173" i="7"/>
  <c r="F172" i="7"/>
  <c r="F171" i="7"/>
  <c r="F170" i="7"/>
  <c r="F169" i="7"/>
  <c r="F168" i="7"/>
  <c r="F167" i="7"/>
  <c r="F166" i="7"/>
  <c r="F165" i="7"/>
  <c r="F164" i="7"/>
  <c r="F163" i="7"/>
  <c r="F162" i="7"/>
  <c r="F161" i="7"/>
  <c r="F160" i="7"/>
  <c r="F159" i="7"/>
  <c r="F158" i="7"/>
  <c r="F157" i="7"/>
  <c r="F156" i="7"/>
  <c r="F155" i="7"/>
  <c r="F154" i="7"/>
  <c r="F153" i="7"/>
  <c r="F152" i="7"/>
  <c r="D151" i="7"/>
  <c r="F151" i="7" s="1"/>
  <c r="F150" i="7"/>
  <c r="F149" i="7"/>
  <c r="F148" i="7"/>
  <c r="D147" i="7"/>
  <c r="F147" i="7" s="1"/>
  <c r="F146" i="7"/>
  <c r="F145" i="7"/>
  <c r="D144" i="7"/>
  <c r="F144" i="7" s="1"/>
  <c r="F143" i="7"/>
  <c r="F142" i="7"/>
  <c r="F141" i="7"/>
  <c r="F140" i="7"/>
  <c r="F139" i="7"/>
  <c r="F138" i="7"/>
  <c r="F137" i="7"/>
  <c r="F136" i="7"/>
  <c r="F135" i="7"/>
  <c r="F134" i="7"/>
  <c r="F133" i="7"/>
  <c r="F132" i="7"/>
  <c r="F131" i="7"/>
  <c r="F130" i="7"/>
  <c r="F129" i="7"/>
  <c r="F128" i="7"/>
  <c r="F127" i="7"/>
  <c r="F126" i="7"/>
  <c r="F125" i="7"/>
  <c r="F124" i="7"/>
  <c r="F123" i="7"/>
  <c r="F122" i="7"/>
  <c r="F121" i="7"/>
  <c r="F120" i="7"/>
  <c r="F119" i="7"/>
  <c r="F118" i="7"/>
  <c r="F117" i="7"/>
  <c r="F116" i="7"/>
  <c r="F115" i="7"/>
  <c r="F114" i="7"/>
  <c r="F113" i="7"/>
  <c r="F112" i="7"/>
  <c r="F111" i="7"/>
  <c r="F110" i="7"/>
  <c r="F109" i="7"/>
  <c r="F108" i="7"/>
  <c r="F107" i="7"/>
  <c r="F106" i="7"/>
  <c r="F105" i="7"/>
  <c r="F104" i="7"/>
  <c r="F103" i="7"/>
  <c r="F102" i="7"/>
  <c r="D101" i="7"/>
  <c r="F101" i="7" s="1"/>
  <c r="F100" i="7"/>
  <c r="D100" i="7"/>
  <c r="F99" i="7"/>
  <c r="D98" i="7"/>
  <c r="F98" i="7" s="1"/>
  <c r="F97" i="7"/>
  <c r="F96" i="7"/>
  <c r="F95" i="7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D54" i="7"/>
  <c r="D196" i="7" s="1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20" i="7"/>
  <c r="F19" i="7"/>
  <c r="F18" i="7"/>
  <c r="F17" i="7"/>
  <c r="F16" i="7"/>
  <c r="F15" i="7"/>
  <c r="F14" i="7"/>
  <c r="F13" i="7"/>
  <c r="F12" i="7"/>
  <c r="F11" i="7"/>
  <c r="F10" i="7"/>
  <c r="F9" i="7"/>
  <c r="F8" i="7"/>
  <c r="F7" i="7"/>
  <c r="F6" i="7"/>
  <c r="F196" i="7" s="1"/>
  <c r="H174" i="5"/>
  <c r="H173" i="5"/>
  <c r="H172" i="5"/>
  <c r="H171" i="5"/>
  <c r="H170" i="5"/>
  <c r="H169" i="5"/>
  <c r="H168" i="5"/>
  <c r="H167" i="5"/>
  <c r="H166" i="5"/>
  <c r="H165" i="5"/>
  <c r="H164" i="5"/>
  <c r="F163" i="5"/>
  <c r="H163" i="5" s="1"/>
  <c r="H162" i="5"/>
  <c r="H161" i="5"/>
  <c r="H160" i="5"/>
  <c r="H159" i="5"/>
  <c r="H158" i="5"/>
  <c r="H157" i="5"/>
  <c r="H156" i="5"/>
  <c r="H155" i="5"/>
  <c r="H154" i="5"/>
  <c r="H153" i="5"/>
  <c r="H152" i="5"/>
  <c r="H151" i="5"/>
  <c r="H150" i="5"/>
  <c r="H149" i="5"/>
  <c r="H148" i="5"/>
  <c r="H147" i="5"/>
  <c r="H146" i="5"/>
  <c r="H145" i="5"/>
  <c r="F144" i="5"/>
  <c r="H144" i="5" s="1"/>
  <c r="F143" i="5"/>
  <c r="H143" i="5" s="1"/>
  <c r="H142" i="5"/>
  <c r="H141" i="5"/>
  <c r="H140" i="5"/>
  <c r="F139" i="5"/>
  <c r="H139" i="5" s="1"/>
  <c r="H138" i="5"/>
  <c r="H137" i="5"/>
  <c r="H136" i="5"/>
  <c r="H135" i="5"/>
  <c r="H134" i="5"/>
  <c r="F133" i="5"/>
  <c r="H133" i="5" s="1"/>
  <c r="H132" i="5"/>
  <c r="H131" i="5"/>
  <c r="H130" i="5"/>
  <c r="F129" i="5"/>
  <c r="H129" i="5" s="1"/>
  <c r="H128" i="5"/>
  <c r="F128" i="5"/>
  <c r="F127" i="5"/>
  <c r="H127" i="5" s="1"/>
  <c r="H126" i="5"/>
  <c r="H125" i="5"/>
  <c r="F124" i="5"/>
  <c r="H124" i="5" s="1"/>
  <c r="H123" i="5"/>
  <c r="F123" i="5"/>
  <c r="F122" i="5"/>
  <c r="H122" i="5" s="1"/>
  <c r="H121" i="5"/>
  <c r="F121" i="5"/>
  <c r="F120" i="5"/>
  <c r="H120" i="5" s="1"/>
  <c r="H119" i="5"/>
  <c r="F119" i="5"/>
  <c r="F118" i="5"/>
  <c r="H118" i="5" s="1"/>
  <c r="H117" i="5"/>
  <c r="F117" i="5"/>
  <c r="F116" i="5"/>
  <c r="H116" i="5" s="1"/>
  <c r="H115" i="5"/>
  <c r="H114" i="5"/>
  <c r="H113" i="5"/>
  <c r="H112" i="5"/>
  <c r="H111" i="5"/>
  <c r="H110" i="5"/>
  <c r="H109" i="5"/>
  <c r="H108" i="5"/>
  <c r="H107" i="5"/>
  <c r="H106" i="5"/>
  <c r="H105" i="5"/>
  <c r="H104" i="5"/>
  <c r="H103" i="5"/>
  <c r="F102" i="5"/>
  <c r="H102" i="5" s="1"/>
  <c r="F101" i="5"/>
  <c r="H101" i="5" s="1"/>
  <c r="F100" i="5"/>
  <c r="H100" i="5" s="1"/>
  <c r="F99" i="5"/>
  <c r="H99" i="5" s="1"/>
  <c r="F98" i="5"/>
  <c r="H98" i="5" s="1"/>
  <c r="F97" i="5"/>
  <c r="H97" i="5" s="1"/>
  <c r="H96" i="5"/>
  <c r="H95" i="5"/>
  <c r="H94" i="5"/>
  <c r="H93" i="5"/>
  <c r="H92" i="5"/>
  <c r="H91" i="5"/>
  <c r="H90" i="5"/>
  <c r="H89" i="5"/>
  <c r="F88" i="5"/>
  <c r="H88" i="5" s="1"/>
  <c r="H87" i="5"/>
  <c r="H86" i="5"/>
  <c r="H85" i="5"/>
  <c r="H84" i="5"/>
  <c r="H83" i="5"/>
  <c r="H82" i="5"/>
  <c r="H81" i="5"/>
  <c r="H80" i="5"/>
  <c r="H79" i="5"/>
  <c r="H78" i="5"/>
  <c r="H77" i="5"/>
  <c r="H76" i="5"/>
  <c r="H75" i="5"/>
  <c r="H74" i="5"/>
  <c r="H73" i="5"/>
  <c r="H72" i="5"/>
  <c r="H71" i="5"/>
  <c r="H70" i="5"/>
  <c r="H69" i="5"/>
  <c r="H68" i="5"/>
  <c r="H67" i="5"/>
  <c r="H66" i="5"/>
  <c r="H65" i="5"/>
  <c r="H64" i="5"/>
  <c r="H63" i="5"/>
  <c r="H62" i="5"/>
  <c r="H61" i="5"/>
  <c r="H60" i="5"/>
  <c r="H59" i="5"/>
  <c r="H58" i="5"/>
  <c r="H57" i="5"/>
  <c r="H56" i="5"/>
  <c r="H55" i="5"/>
  <c r="H54" i="5"/>
  <c r="H53" i="5"/>
  <c r="H52" i="5"/>
  <c r="H51" i="5"/>
  <c r="H50" i="5"/>
  <c r="H49" i="5"/>
  <c r="H48" i="5"/>
  <c r="H47" i="5"/>
  <c r="H46" i="5"/>
  <c r="F46" i="5"/>
  <c r="F45" i="5"/>
  <c r="H45" i="5" s="1"/>
  <c r="H44" i="5"/>
  <c r="H43" i="5"/>
  <c r="H42" i="5"/>
  <c r="H41" i="5"/>
  <c r="H40" i="5"/>
  <c r="H39" i="5"/>
  <c r="H38" i="5"/>
  <c r="H37" i="5"/>
  <c r="H36" i="5"/>
  <c r="H35" i="5"/>
  <c r="H34" i="5"/>
  <c r="H33" i="5"/>
  <c r="H32" i="5"/>
  <c r="H31" i="5"/>
  <c r="H30" i="5"/>
  <c r="H29" i="5"/>
  <c r="H28" i="5"/>
  <c r="F28" i="5"/>
  <c r="H27" i="5"/>
  <c r="H26" i="5"/>
  <c r="H25" i="5"/>
  <c r="H24" i="5"/>
  <c r="H23" i="5"/>
  <c r="H22" i="5"/>
  <c r="H21" i="5"/>
  <c r="H20" i="5"/>
  <c r="H19" i="5"/>
  <c r="H18" i="5"/>
  <c r="H17" i="5"/>
  <c r="F16" i="5"/>
  <c r="H16" i="5" s="1"/>
  <c r="F15" i="5"/>
  <c r="H15" i="5" s="1"/>
  <c r="F14" i="5"/>
  <c r="H14" i="5" s="1"/>
  <c r="F13" i="5"/>
  <c r="H13" i="5" s="1"/>
  <c r="F12" i="5"/>
  <c r="H12" i="5" s="1"/>
  <c r="F11" i="5"/>
  <c r="H11" i="5" s="1"/>
  <c r="F10" i="5"/>
  <c r="H10" i="5" s="1"/>
  <c r="F9" i="5"/>
  <c r="F175" i="5" s="1"/>
  <c r="F8" i="5"/>
  <c r="H8" i="5" s="1"/>
  <c r="H7" i="5"/>
  <c r="H6" i="5"/>
  <c r="H9" i="5" l="1"/>
  <c r="H175" i="5" s="1"/>
  <c r="C6" i="1" l="1"/>
</calcChain>
</file>

<file path=xl/sharedStrings.xml><?xml version="1.0" encoding="utf-8"?>
<sst xmlns="http://schemas.openxmlformats.org/spreadsheetml/2006/main" count="614" uniqueCount="288">
  <si>
    <t>ZBIORCZY KOSZTORYS OFERTOWY</t>
  </si>
  <si>
    <t>Lp.</t>
  </si>
  <si>
    <t>Wyszczególnienie elementów rozliczeniowych</t>
  </si>
  <si>
    <t>Wartość netto</t>
  </si>
  <si>
    <t>1.</t>
  </si>
  <si>
    <t>2.</t>
  </si>
  <si>
    <t>Razem netto</t>
  </si>
  <si>
    <t>KOSZTORYS  OFERTOWY</t>
  </si>
  <si>
    <t>CENA JEDN.</t>
  </si>
  <si>
    <t>WARTOŚĆ</t>
  </si>
  <si>
    <t>3.</t>
  </si>
  <si>
    <t>4.</t>
  </si>
  <si>
    <t>5.</t>
  </si>
  <si>
    <t>6.</t>
  </si>
  <si>
    <t>7.</t>
  </si>
  <si>
    <t>1440G</t>
  </si>
  <si>
    <t>P-10</t>
  </si>
  <si>
    <t>P-1e</t>
  </si>
  <si>
    <t>P-4</t>
  </si>
  <si>
    <t>P-6</t>
  </si>
  <si>
    <t>P-13</t>
  </si>
  <si>
    <t>P-12</t>
  </si>
  <si>
    <t>P-7a</t>
  </si>
  <si>
    <t>P-3a</t>
  </si>
  <si>
    <t>zgodnie z projektem</t>
  </si>
  <si>
    <t>1446G</t>
  </si>
  <si>
    <t>1447G</t>
  </si>
  <si>
    <t>P-7d</t>
  </si>
  <si>
    <t>P-1b</t>
  </si>
  <si>
    <t>P-3b</t>
  </si>
  <si>
    <t>8.</t>
  </si>
  <si>
    <t>9.</t>
  </si>
  <si>
    <t>10.</t>
  </si>
  <si>
    <t>11.</t>
  </si>
  <si>
    <t>12.</t>
  </si>
  <si>
    <t>13.</t>
  </si>
  <si>
    <t>14.</t>
  </si>
  <si>
    <t>P-17</t>
  </si>
  <si>
    <t>15.</t>
  </si>
  <si>
    <t>16.</t>
  </si>
  <si>
    <t>P-7b</t>
  </si>
  <si>
    <t>17.</t>
  </si>
  <si>
    <t>18.</t>
  </si>
  <si>
    <t>P-14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</si>
  <si>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</si>
  <si>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</si>
  <si>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</si>
  <si>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</si>
  <si>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</si>
  <si>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</si>
  <si>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</si>
  <si>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</si>
  <si>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</si>
  <si>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</si>
  <si>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Wytarcie istniejącego oznakowania poziomego</t>
  </si>
  <si>
    <t>L.p.</t>
  </si>
  <si>
    <t>Nr drogi</t>
  </si>
  <si>
    <t xml:space="preserve">Lokalizacja </t>
  </si>
  <si>
    <t>km</t>
  </si>
  <si>
    <t>Symbol znaku</t>
  </si>
  <si>
    <t>Powierzchnia malowania [m2]</t>
  </si>
  <si>
    <t>1306G</t>
  </si>
  <si>
    <t>Ulinia - Sasino</t>
  </si>
  <si>
    <t>13+750 -16+340</t>
  </si>
  <si>
    <t>1318G</t>
  </si>
  <si>
    <t>granica powiatu - Brzeźno Lęborskie</t>
  </si>
  <si>
    <t>Brzeźno Lęborskie - Łęczyce</t>
  </si>
  <si>
    <t>7+715 - 10+800</t>
  </si>
  <si>
    <t>P-1a</t>
  </si>
  <si>
    <t>P-21</t>
  </si>
  <si>
    <t>Łęczyce</t>
  </si>
  <si>
    <t>Łęczyce (6 szt.)</t>
  </si>
  <si>
    <t>Łęczyce przejazd kolejowy</t>
  </si>
  <si>
    <t>Łęczyce - Godętowo</t>
  </si>
  <si>
    <t>12+138 - 13+148</t>
  </si>
  <si>
    <t>skrzyżowanie z 1322G</t>
  </si>
  <si>
    <t>przejazd kolejowy Łęczyce - Godętowo</t>
  </si>
  <si>
    <t>linia krawędziowa przy utwardzonym poboczu - 0,9km</t>
  </si>
  <si>
    <t>1322G</t>
  </si>
  <si>
    <t>Brzeźno Lęborskie</t>
  </si>
  <si>
    <t>linia osiowa</t>
  </si>
  <si>
    <t>Kisewo - Brzeźno Lęborskie
5+699 - 12+700</t>
  </si>
  <si>
    <t>1336G</t>
  </si>
  <si>
    <t>granica powiatu - Linia
6+550 - 11+850</t>
  </si>
  <si>
    <t>Linia - Strzepcz - Wejherowo</t>
  </si>
  <si>
    <t xml:space="preserve">Skrzyżowanie z drogą powiatową 1431G </t>
  </si>
  <si>
    <t>UG Linia - Skrzyżowanie</t>
  </si>
  <si>
    <t>Skrzyżowanie 1336G z 1431G 
w Lini</t>
  </si>
  <si>
    <t>Skrzyżowanie Rosochy</t>
  </si>
  <si>
    <t>Strzepcz - Pobłocie</t>
  </si>
  <si>
    <t>Strzepcz (od Policji do przejścia dla pieszych oraz Aleja Lipowa)
Pobłocie (azyl Lewinko)</t>
  </si>
  <si>
    <t>Skrzyżowanie Strzepcz</t>
  </si>
  <si>
    <t>Skrzyżowanie Częstkowo</t>
  </si>
  <si>
    <t>Linia</t>
  </si>
  <si>
    <t>most Dąbrówka</t>
  </si>
  <si>
    <t>linie krawędziowe</t>
  </si>
  <si>
    <t>skrzyżowanie Dąbrówka</t>
  </si>
  <si>
    <t>P-4, P-6, P-13</t>
  </si>
  <si>
    <t>1400G</t>
  </si>
  <si>
    <t>Gniewowo (ul. Spacerowa)</t>
  </si>
  <si>
    <t>P-25</t>
  </si>
  <si>
    <t>1401G</t>
  </si>
  <si>
    <t>Zbychowo (ul. Gniewowska)</t>
  </si>
  <si>
    <t>1402G</t>
  </si>
  <si>
    <t>Zbychowo (1 szt)</t>
  </si>
  <si>
    <t>1+572</t>
  </si>
  <si>
    <t>Zbychowo próg</t>
  </si>
  <si>
    <t>Zbychowo - Nowy Dwór Wejherowski</t>
  </si>
  <si>
    <t>P-7c, P-7d</t>
  </si>
  <si>
    <t>1404G</t>
  </si>
  <si>
    <t>Łężyce (ul. Obwodowa)</t>
  </si>
  <si>
    <t>Skrzyżowanie z ul. Wierzbową i Aleją Parku Krajobrazowego</t>
  </si>
  <si>
    <t>Łężyce - Gdynia</t>
  </si>
  <si>
    <t>1405G</t>
  </si>
  <si>
    <t>Szemud Karczemki
0+000 - 13+151</t>
  </si>
  <si>
    <t>Wykaz linii</t>
  </si>
  <si>
    <t xml:space="preserve">Kielno - Karczemki </t>
  </si>
  <si>
    <t>linie krawędziowe + P21</t>
  </si>
  <si>
    <t>Biblioteka Publiczna Gminy Szemud/ Straż Pożarna</t>
  </si>
  <si>
    <t>P-18</t>
  </si>
  <si>
    <t>1409G</t>
  </si>
  <si>
    <t>Częstkowo (2 szt.)</t>
  </si>
  <si>
    <t>Częstkowo - Głazica</t>
  </si>
  <si>
    <t>1410G</t>
  </si>
  <si>
    <t>Luzino</t>
  </si>
  <si>
    <t>0+208</t>
  </si>
  <si>
    <t>P-19</t>
  </si>
  <si>
    <t>Luzino (3szt.)</t>
  </si>
  <si>
    <t>0+409</t>
  </si>
  <si>
    <t>Robakowo (6 szt.)</t>
  </si>
  <si>
    <t>2+887</t>
  </si>
  <si>
    <t>skrzyżowanie z ul.
S. Lewińskiego</t>
  </si>
  <si>
    <t>przez miejscowość Robakowo</t>
  </si>
  <si>
    <t>odc. 1+845 - 3+749</t>
  </si>
  <si>
    <t>Robakowo - Luzino</t>
  </si>
  <si>
    <t>Robakowo - pętla autobusowa</t>
  </si>
  <si>
    <t>1412G</t>
  </si>
  <si>
    <t>Gdynia - Koleczkowo
0+000 - 1+250</t>
  </si>
  <si>
    <t>Koleczkowo ul. Kamieńska</t>
  </si>
  <si>
    <t>1416G</t>
  </si>
  <si>
    <t>Jeleńska Huta przy szkole</t>
  </si>
  <si>
    <t>Kowalewo łuk</t>
  </si>
  <si>
    <t>Kowalewo</t>
  </si>
  <si>
    <t>1415G</t>
  </si>
  <si>
    <t>Kielno (1 szt.)</t>
  </si>
  <si>
    <t>0+017</t>
  </si>
  <si>
    <t>1418G</t>
  </si>
  <si>
    <t>Będargowo-Kolonia</t>
  </si>
  <si>
    <t>Łebieńska Huta - Szopy</t>
  </si>
  <si>
    <t>1419G</t>
  </si>
  <si>
    <t>Strzepcz (1 szt.)</t>
  </si>
  <si>
    <t>0+033</t>
  </si>
  <si>
    <t>1420G</t>
  </si>
  <si>
    <t>Rozłazino</t>
  </si>
  <si>
    <t>P-10, P-4
P-6, P-13</t>
  </si>
  <si>
    <t>1422G</t>
  </si>
  <si>
    <t>Rozłazino - Dzięcielec</t>
  </si>
  <si>
    <t>1427G</t>
  </si>
  <si>
    <t>Osetnik-Sasino</t>
  </si>
  <si>
    <t>1429G</t>
  </si>
  <si>
    <t>Choczewo - Kierzkowo
5+141 - 6+681</t>
  </si>
  <si>
    <t>P3a</t>
  </si>
  <si>
    <t>skrzyżowanie z drogą gminną
w m. Lubiatowo</t>
  </si>
  <si>
    <t>Lubiatowo - Osieki
0+080 - 3+480</t>
  </si>
  <si>
    <t>1430G</t>
  </si>
  <si>
    <t>Kurowo</t>
  </si>
  <si>
    <t>1431G</t>
  </si>
  <si>
    <t>Linia - Niepoczołowice
3+500 - 6595</t>
  </si>
  <si>
    <t>1436G</t>
  </si>
  <si>
    <t>Perlino - Gniewino</t>
  </si>
  <si>
    <t>1437G</t>
  </si>
  <si>
    <t>Choczewo
0+000 - 0+600</t>
  </si>
  <si>
    <t>Choczewo - Łętowo</t>
  </si>
  <si>
    <t>1438G</t>
  </si>
  <si>
    <t>Żelazno - Bolszewo</t>
  </si>
  <si>
    <t>P-1a/b</t>
  </si>
  <si>
    <t>P-1c</t>
  </si>
  <si>
    <t>P-2b</t>
  </si>
  <si>
    <t>P-7a/P-1e</t>
  </si>
  <si>
    <t>P-8b</t>
  </si>
  <si>
    <t>P-83</t>
  </si>
  <si>
    <t>P-11</t>
  </si>
  <si>
    <t>P-15</t>
  </si>
  <si>
    <t>Mierzyno - Tadzino</t>
  </si>
  <si>
    <t>Góra</t>
  </si>
  <si>
    <t>P-4, P-10</t>
  </si>
  <si>
    <t>1439G</t>
  </si>
  <si>
    <t>Mierzyno - Gniewino - Czymanowo</t>
  </si>
  <si>
    <t>Gniewino</t>
  </si>
  <si>
    <t>P-4, P-1e</t>
  </si>
  <si>
    <t>Kniewo - Warszkowo</t>
  </si>
  <si>
    <t>Rondo na skrzyżowaniu 1438G i 1446G</t>
  </si>
  <si>
    <t>Czymanowo przy EWŻ</t>
  </si>
  <si>
    <t>29.</t>
  </si>
  <si>
    <t>Bychowo - Perlino</t>
  </si>
  <si>
    <t>30.</t>
  </si>
  <si>
    <t>1451G</t>
  </si>
  <si>
    <t>Barłomino - Wyszecino</t>
  </si>
  <si>
    <t>Barłomino</t>
  </si>
  <si>
    <t>Barłomino - Luzino</t>
  </si>
  <si>
    <t>Barłomino (ul. Lipowa) - Luzino</t>
  </si>
  <si>
    <t>2,7 km</t>
  </si>
  <si>
    <t xml:space="preserve"> skrzyżowanie 1451G z 1452G (Kochanowo)</t>
  </si>
  <si>
    <t>Kębłowo
(od ul. Wiejskiej do DK nr 6)</t>
  </si>
  <si>
    <t>przy przedszkolu</t>
  </si>
  <si>
    <t>droga jednokierunkowa</t>
  </si>
  <si>
    <t>Zelewo</t>
  </si>
  <si>
    <t>rondo Rosochy</t>
  </si>
  <si>
    <t>Rosochy - Łebno</t>
  </si>
  <si>
    <t>Kniewo - DK nr 6 - Luzino - Łebno</t>
  </si>
  <si>
    <t>DK6 - przejazd kolejowy w Luzinie</t>
  </si>
  <si>
    <t>skrzyżowanie z 1410G</t>
  </si>
  <si>
    <t>31.</t>
  </si>
  <si>
    <t>1453G</t>
  </si>
  <si>
    <t>Kębłowo</t>
  </si>
  <si>
    <t>32.</t>
  </si>
  <si>
    <t>1454G</t>
  </si>
  <si>
    <t>Strzebielino- przejazd kolejowy</t>
  </si>
  <si>
    <t>33.</t>
  </si>
  <si>
    <t>1455G</t>
  </si>
  <si>
    <t>Świetlino</t>
  </si>
  <si>
    <t>Kostkowo - Chynowie</t>
  </si>
  <si>
    <t>34.</t>
  </si>
  <si>
    <t>1456G</t>
  </si>
  <si>
    <t>Bożepole</t>
  </si>
  <si>
    <t>5+277</t>
  </si>
  <si>
    <t>Bożepole - Chmieleniec</t>
  </si>
  <si>
    <t>P-10, P-4, P-13</t>
  </si>
  <si>
    <t>35.</t>
  </si>
  <si>
    <t>1457G</t>
  </si>
  <si>
    <t>Kaczkowo</t>
  </si>
  <si>
    <t>36.</t>
  </si>
  <si>
    <t>Chrzanowo - Wysokie - Kaczkowo</t>
  </si>
  <si>
    <t>Kaczkowo - Wysokie</t>
  </si>
  <si>
    <t>37.</t>
  </si>
  <si>
    <t>1458G</t>
  </si>
  <si>
    <t>Mierzyno - Pużyce</t>
  </si>
  <si>
    <t>38.</t>
  </si>
  <si>
    <t>1460G</t>
  </si>
  <si>
    <t>Zwartowo</t>
  </si>
  <si>
    <t>39.</t>
  </si>
  <si>
    <t>Oznakowanie poziome grubowarstwowe
z masy chemoutwardzalnej o grubości 5 mm
- linie wibracyjne o wymiarach 3,0m x 0,12m</t>
  </si>
  <si>
    <t>40.</t>
  </si>
  <si>
    <t>Lp</t>
  </si>
  <si>
    <t>ulica (droga)</t>
  </si>
  <si>
    <t>Kod znaku</t>
  </si>
  <si>
    <t>Powierzchnia</t>
  </si>
  <si>
    <t>Cena jedn.</t>
  </si>
  <si>
    <t>Wartość</t>
  </si>
  <si>
    <t>Strzelecka (1336G)</t>
  </si>
  <si>
    <t>Odrębna - droga do Gniewowa (1401G)</t>
  </si>
  <si>
    <t>Chopina (1442G)</t>
  </si>
  <si>
    <t>P-2a</t>
  </si>
  <si>
    <t>P-7c</t>
  </si>
  <si>
    <t>P-8a</t>
  </si>
  <si>
    <t>P-23</t>
  </si>
  <si>
    <t>od Jagalskiego
do skrzyżowania do Kąpina</t>
  </si>
  <si>
    <t>Sucharskiego - Sobieskiego (1478G)</t>
  </si>
  <si>
    <t>Tartaczna - Przemysłowa (1479G)</t>
  </si>
  <si>
    <t>P-8d</t>
  </si>
  <si>
    <t>P-8e</t>
  </si>
  <si>
    <t>P-10 (droga dla rowerów)</t>
  </si>
  <si>
    <t>Graniczna (1480G)</t>
  </si>
  <si>
    <t>Dworcowa - 10 Lutego (1481G)</t>
  </si>
  <si>
    <t>Partyzantów - Pomorska - Prusa - Rybacka (1482)</t>
  </si>
  <si>
    <t>P-24</t>
  </si>
  <si>
    <t>Jagalskiego (1483G)</t>
  </si>
  <si>
    <t>Kościuszki - Mickiewicza - Reformatów (1484)</t>
  </si>
  <si>
    <t>P-16</t>
  </si>
  <si>
    <t>P-20</t>
  </si>
  <si>
    <t>TAXI</t>
  </si>
  <si>
    <t>Św. Jana - Rzeźnicka (1485G)</t>
  </si>
  <si>
    <t>P-9a</t>
  </si>
  <si>
    <t>Judyckiego - Wniebowstąpienia (1486G)</t>
  </si>
  <si>
    <t>12 Marca (1487G)</t>
  </si>
  <si>
    <t>Sikorskiego (1488G)</t>
  </si>
  <si>
    <t>P-22</t>
  </si>
  <si>
    <t>Wytarcie oznakowania</t>
  </si>
  <si>
    <t>Powierzchnia niebieska miejsc dla niepełnosprawnych</t>
  </si>
  <si>
    <t>Wykonanie drugiego malowania
przejść dla pieszych</t>
  </si>
  <si>
    <t>Podatek VAT 23%</t>
  </si>
  <si>
    <t>RAZEM BRUTTO</t>
  </si>
  <si>
    <t>RAZEM BRUTTO ZADANIE 2</t>
  </si>
  <si>
    <t xml:space="preserve">Zadanie 2 - Odnowienie oznakowania poziomego na drogach zamiejskich powiatu Wejherowskiego </t>
  </si>
  <si>
    <t xml:space="preserve">Zadanie 2 - Odnowienie oznakowania poziomego na drogach miejskich powiatu Wejherowskiego </t>
  </si>
  <si>
    <t>Zadanie 2 odnowienie oznakowania poziomego na drogach zamiejskich i miejskich powiatu Wejherowskiego</t>
  </si>
  <si>
    <t>Powiat Wejherowski - drogi miejskie</t>
  </si>
  <si>
    <t>Powiat Wejherowski - drogi zamiejskie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</si>
</sst>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z_ł"/>
  </numFmts>
  <fonts count="13">
    <font>
      <sz val="11"/>
      <color rgb="FF000000"/>
      <name val="Calibri"/>
      <charset val="238"/>
    </font>
    <font>
      <sz val="11"/>
      <color indexed="8"/>
      <name val="Czcionka tekstu podstawowego"/>
      <charset val="238"/>
    </font>
    <font>
      <b/>
      <sz val="11"/>
      <color indexed="8"/>
      <name val="Czcionka tekstu podstawowego"/>
      <charset val="238"/>
    </font>
    <font>
      <sz val="11"/>
      <name val="Czcionka tekstu podstawowego"/>
      <charset val="238"/>
    </font>
    <font>
      <b/>
      <sz val="11"/>
      <name val="Arial"/>
      <family val="2"/>
      <charset val="238"/>
    </font>
    <font>
      <b/>
      <sz val="12"/>
      <name val="Arial CE"/>
      <charset val="238"/>
    </font>
    <font>
      <sz val="10"/>
      <name val="Arial CE"/>
      <charset val="238"/>
    </font>
    <font>
      <b/>
      <sz val="10"/>
      <name val="Arial CE"/>
      <charset val="238"/>
    </font>
    <font>
      <sz val="10"/>
      <color rgb="FFFF0000"/>
      <name val="Arial CE"/>
      <charset val="238"/>
    </font>
    <font>
      <sz val="1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8">
    <xf numFmtId="0" fontId="0" fillId="0" borderId="0"/>
    <xf numFmtId="0" fontId="6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11" fillId="0" borderId="0" applyNumberFormat="0" applyBorder="0" applyProtection="0"/>
    <xf numFmtId="0" fontId="1" fillId="0" borderId="0"/>
  </cellStyleXfs>
  <cellXfs count="112">
    <xf numFmtId="0" fontId="0" fillId="0" borderId="0" xfId="0"/>
    <xf numFmtId="0" fontId="1" fillId="0" borderId="0" xfId="7"/>
    <xf numFmtId="2" fontId="1" fillId="0" borderId="0" xfId="7" applyNumberFormat="1"/>
    <xf numFmtId="4" fontId="1" fillId="0" borderId="0" xfId="7" applyNumberFormat="1" applyAlignment="1">
      <alignment horizontal="right" vertical="center"/>
    </xf>
    <xf numFmtId="0" fontId="1" fillId="0" borderId="0" xfId="7" applyFont="1" applyBorder="1" applyAlignment="1">
      <alignment horizontal="center"/>
    </xf>
    <xf numFmtId="2" fontId="1" fillId="0" borderId="0" xfId="7" applyNumberFormat="1" applyFont="1" applyBorder="1" applyAlignment="1">
      <alignment horizontal="center"/>
    </xf>
    <xf numFmtId="4" fontId="1" fillId="0" borderId="0" xfId="7" applyNumberFormat="1" applyBorder="1" applyAlignment="1">
      <alignment horizontal="right" vertical="center"/>
    </xf>
    <xf numFmtId="4" fontId="1" fillId="2" borderId="1" xfId="7" applyNumberFormat="1" applyFill="1" applyBorder="1" applyAlignment="1">
      <alignment horizontal="center" vertical="center" wrapText="1"/>
    </xf>
    <xf numFmtId="4" fontId="1" fillId="0" borderId="1" xfId="7" applyNumberFormat="1" applyBorder="1" applyAlignment="1">
      <alignment horizontal="center" vertical="center" wrapText="1"/>
    </xf>
    <xf numFmtId="2" fontId="1" fillId="0" borderId="1" xfId="7" applyNumberFormat="1" applyBorder="1" applyAlignment="1">
      <alignment horizontal="center" vertical="center" wrapText="1"/>
    </xf>
    <xf numFmtId="4" fontId="1" fillId="0" borderId="1" xfId="7" applyNumberFormat="1" applyBorder="1" applyAlignment="1">
      <alignment horizontal="right" vertical="center" wrapText="1"/>
    </xf>
    <xf numFmtId="4" fontId="1" fillId="0" borderId="1" xfId="7" applyNumberFormat="1" applyFill="1" applyBorder="1" applyAlignment="1">
      <alignment horizontal="center" vertical="center" wrapText="1"/>
    </xf>
    <xf numFmtId="2" fontId="1" fillId="0" borderId="1" xfId="7" applyNumberFormat="1" applyFill="1" applyBorder="1" applyAlignment="1">
      <alignment horizontal="center" vertical="center" wrapText="1"/>
    </xf>
    <xf numFmtId="4" fontId="1" fillId="0" borderId="1" xfId="7" applyNumberFormat="1" applyFill="1" applyBorder="1" applyAlignment="1">
      <alignment horizontal="right" vertical="center" wrapText="1"/>
    </xf>
    <xf numFmtId="4" fontId="3" fillId="0" borderId="1" xfId="7" applyNumberFormat="1" applyFont="1" applyFill="1" applyBorder="1" applyAlignment="1">
      <alignment horizontal="center" vertical="center" wrapText="1"/>
    </xf>
    <xf numFmtId="2" fontId="3" fillId="0" borderId="1" xfId="7" applyNumberFormat="1" applyFont="1" applyFill="1" applyBorder="1" applyAlignment="1">
      <alignment horizontal="center" vertical="center" wrapText="1"/>
    </xf>
    <xf numFmtId="4" fontId="3" fillId="0" borderId="1" xfId="7" applyNumberFormat="1" applyFont="1" applyBorder="1" applyAlignment="1">
      <alignment horizontal="center" vertical="center" wrapText="1"/>
    </xf>
    <xf numFmtId="4" fontId="3" fillId="0" borderId="1" xfId="7" applyNumberFormat="1" applyFont="1" applyBorder="1" applyAlignment="1">
      <alignment horizontal="right" vertical="center" wrapText="1"/>
    </xf>
    <xf numFmtId="4" fontId="2" fillId="4" borderId="1" xfId="7" applyNumberFormat="1" applyFont="1" applyFill="1" applyBorder="1" applyAlignment="1">
      <alignment vertical="center" wrapText="1"/>
    </xf>
    <xf numFmtId="0" fontId="2" fillId="4" borderId="1" xfId="7" applyFont="1" applyFill="1" applyBorder="1" applyAlignment="1">
      <alignment vertical="center" wrapText="1"/>
    </xf>
    <xf numFmtId="0" fontId="5" fillId="0" borderId="0" xfId="1" applyFont="1"/>
    <xf numFmtId="0" fontId="6" fillId="0" borderId="0" xfId="1"/>
    <xf numFmtId="0" fontId="6" fillId="0" borderId="0" xfId="1" applyAlignment="1">
      <alignment horizontal="center"/>
    </xf>
    <xf numFmtId="164" fontId="6" fillId="0" borderId="0" xfId="1" applyNumberFormat="1"/>
    <xf numFmtId="0" fontId="5" fillId="0" borderId="0" xfId="1" applyFont="1" applyFill="1" applyBorder="1" applyAlignment="1">
      <alignment horizontal="center"/>
    </xf>
    <xf numFmtId="164" fontId="5" fillId="0" borderId="0" xfId="1" applyNumberFormat="1" applyFont="1" applyFill="1" applyBorder="1" applyAlignment="1">
      <alignment horizontal="center"/>
    </xf>
    <xf numFmtId="0" fontId="5" fillId="0" borderId="0" xfId="1" applyFont="1" applyFill="1" applyBorder="1"/>
    <xf numFmtId="0" fontId="6" fillId="0" borderId="0" xfId="1" applyFont="1" applyFill="1"/>
    <xf numFmtId="0" fontId="7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4" fontId="6" fillId="0" borderId="1" xfId="1" applyNumberFormat="1" applyFont="1" applyFill="1" applyBorder="1" applyAlignment="1">
      <alignment horizontal="center" vertical="center" wrapText="1"/>
    </xf>
    <xf numFmtId="4" fontId="6" fillId="0" borderId="1" xfId="1" applyNumberFormat="1" applyFont="1" applyFill="1" applyBorder="1" applyAlignment="1">
      <alignment horizontal="right" vertical="center" wrapText="1"/>
    </xf>
    <xf numFmtId="0" fontId="6" fillId="0" borderId="0" xfId="1" applyFont="1" applyBorder="1" applyAlignment="1">
      <alignment horizontal="center" vertical="center" wrapText="1"/>
    </xf>
    <xf numFmtId="2" fontId="6" fillId="0" borderId="0" xfId="1" applyNumberFormat="1" applyFont="1" applyBorder="1" applyAlignment="1">
      <alignment horizontal="center" vertical="center" wrapText="1"/>
    </xf>
    <xf numFmtId="4" fontId="6" fillId="0" borderId="0" xfId="1" applyNumberFormat="1" applyBorder="1" applyAlignment="1">
      <alignment horizontal="center" vertical="center" wrapText="1"/>
    </xf>
    <xf numFmtId="4" fontId="6" fillId="0" borderId="0" xfId="1" applyNumberFormat="1" applyBorder="1" applyAlignment="1">
      <alignment horizontal="right" vertical="center" wrapText="1"/>
    </xf>
    <xf numFmtId="0" fontId="6" fillId="0" borderId="0" xfId="1" applyBorder="1"/>
    <xf numFmtId="164" fontId="6" fillId="0" borderId="0" xfId="1" applyNumberFormat="1" applyFont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 wrapText="1"/>
    </xf>
    <xf numFmtId="4" fontId="6" fillId="0" borderId="0" xfId="1" applyNumberFormat="1" applyFont="1" applyFill="1" applyBorder="1" applyAlignment="1">
      <alignment horizontal="center" vertical="center" wrapText="1"/>
    </xf>
    <xf numFmtId="4" fontId="6" fillId="0" borderId="0" xfId="1" applyNumberFormat="1" applyFont="1" applyFill="1" applyBorder="1" applyAlignment="1">
      <alignment horizontal="right" vertical="center" wrapText="1"/>
    </xf>
    <xf numFmtId="4" fontId="6" fillId="0" borderId="0" xfId="1" applyNumberFormat="1" applyFill="1" applyBorder="1" applyAlignment="1">
      <alignment horizontal="center" vertical="center" wrapText="1"/>
    </xf>
    <xf numFmtId="4" fontId="6" fillId="0" borderId="0" xfId="1" applyNumberFormat="1" applyFill="1" applyBorder="1" applyAlignment="1">
      <alignment horizontal="right" vertical="center" wrapText="1"/>
    </xf>
    <xf numFmtId="0" fontId="6" fillId="0" borderId="1" xfId="1" applyFont="1" applyFill="1" applyBorder="1" applyAlignment="1">
      <alignment horizontal="center"/>
    </xf>
    <xf numFmtId="0" fontId="8" fillId="0" borderId="1" xfId="1" applyFont="1" applyFill="1" applyBorder="1" applyAlignment="1">
      <alignment horizontal="center" vertical="center" wrapText="1"/>
    </xf>
    <xf numFmtId="4" fontId="6" fillId="0" borderId="0" xfId="1" applyNumberFormat="1"/>
    <xf numFmtId="0" fontId="6" fillId="0" borderId="1" xfId="1" applyFont="1" applyFill="1" applyBorder="1" applyAlignment="1">
      <alignment vertical="center" wrapText="1"/>
    </xf>
    <xf numFmtId="0" fontId="7" fillId="0" borderId="1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vertical="center" wrapText="1"/>
    </xf>
    <xf numFmtId="4" fontId="12" fillId="5" borderId="8" xfId="6" applyNumberFormat="1" applyFont="1" applyFill="1" applyBorder="1" applyAlignment="1">
      <alignment horizontal="center" vertical="center" wrapText="1"/>
    </xf>
    <xf numFmtId="4" fontId="11" fillId="0" borderId="8" xfId="6" applyNumberFormat="1" applyFont="1" applyFill="1" applyBorder="1" applyAlignment="1">
      <alignment horizontal="left" vertical="center" wrapText="1"/>
    </xf>
    <xf numFmtId="4" fontId="11" fillId="0" borderId="8" xfId="6" applyNumberFormat="1" applyFont="1" applyFill="1" applyBorder="1" applyAlignment="1">
      <alignment horizontal="right" vertical="center" wrapText="1"/>
    </xf>
    <xf numFmtId="4" fontId="12" fillId="5" borderId="8" xfId="6" applyNumberFormat="1" applyFont="1" applyFill="1" applyBorder="1" applyAlignment="1">
      <alignment horizontal="right" vertical="center" wrapText="1"/>
    </xf>
    <xf numFmtId="0" fontId="5" fillId="0" borderId="0" xfId="1" applyFont="1" applyFill="1" applyBorder="1" applyAlignment="1">
      <alignment horizontal="center"/>
    </xf>
    <xf numFmtId="0" fontId="10" fillId="0" borderId="0" xfId="6" applyFont="1" applyFill="1" applyAlignment="1">
      <alignment horizontal="center"/>
    </xf>
    <xf numFmtId="0" fontId="6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left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horizontal="center" vertical="center" wrapText="1"/>
    </xf>
    <xf numFmtId="0" fontId="6" fillId="0" borderId="1" xfId="1" applyFont="1" applyFill="1" applyBorder="1"/>
    <xf numFmtId="0" fontId="5" fillId="0" borderId="0" xfId="1" applyFont="1" applyFill="1" applyAlignment="1">
      <alignment horizontal="center"/>
    </xf>
    <xf numFmtId="4" fontId="1" fillId="0" borderId="1" xfId="7" applyNumberFormat="1" applyBorder="1" applyAlignment="1">
      <alignment horizontal="center" vertical="center" wrapText="1"/>
    </xf>
    <xf numFmtId="4" fontId="1" fillId="2" borderId="1" xfId="7" applyNumberFormat="1" applyFill="1" applyBorder="1" applyAlignment="1">
      <alignment horizontal="center" vertical="center" wrapText="1"/>
    </xf>
    <xf numFmtId="2" fontId="2" fillId="0" borderId="0" xfId="7" applyNumberFormat="1" applyFont="1" applyBorder="1" applyAlignment="1">
      <alignment horizontal="center" vertical="center" wrapText="1"/>
    </xf>
    <xf numFmtId="4" fontId="2" fillId="0" borderId="1" xfId="7" applyNumberFormat="1" applyFont="1" applyBorder="1" applyAlignment="1">
      <alignment horizontal="center" vertical="center" wrapText="1"/>
    </xf>
    <xf numFmtId="4" fontId="4" fillId="3" borderId="5" xfId="7" applyNumberFormat="1" applyFont="1" applyFill="1" applyBorder="1" applyAlignment="1">
      <alignment horizontal="center" vertical="center" wrapText="1"/>
    </xf>
    <xf numFmtId="4" fontId="4" fillId="3" borderId="6" xfId="7" applyNumberFormat="1" applyFont="1" applyFill="1" applyBorder="1" applyAlignment="1">
      <alignment horizontal="center" vertical="center" wrapText="1"/>
    </xf>
    <xf numFmtId="4" fontId="1" fillId="0" borderId="2" xfId="7" applyNumberFormat="1" applyBorder="1" applyAlignment="1">
      <alignment horizontal="center" vertical="center" wrapText="1"/>
    </xf>
    <xf numFmtId="4" fontId="1" fillId="0" borderId="3" xfId="7" applyNumberFormat="1" applyBorder="1" applyAlignment="1">
      <alignment horizontal="center" vertical="center" wrapText="1"/>
    </xf>
    <xf numFmtId="4" fontId="1" fillId="0" borderId="4" xfId="7" applyNumberFormat="1" applyBorder="1" applyAlignment="1">
      <alignment horizontal="center" vertical="center" wrapText="1"/>
    </xf>
    <xf numFmtId="0" fontId="2" fillId="4" borderId="5" xfId="7" applyFont="1" applyFill="1" applyBorder="1" applyAlignment="1">
      <alignment horizontal="right" vertical="center" wrapText="1"/>
    </xf>
    <xf numFmtId="0" fontId="2" fillId="4" borderId="7" xfId="7" applyFont="1" applyFill="1" applyBorder="1" applyAlignment="1">
      <alignment horizontal="right" vertical="center" wrapText="1"/>
    </xf>
    <xf numFmtId="0" fontId="2" fillId="4" borderId="6" xfId="7" applyFont="1" applyFill="1" applyBorder="1" applyAlignment="1">
      <alignment horizontal="right" vertical="center" wrapText="1"/>
    </xf>
    <xf numFmtId="0" fontId="2" fillId="4" borderId="5" xfId="7" applyFont="1" applyFill="1" applyBorder="1" applyAlignment="1">
      <alignment horizontal="right"/>
    </xf>
    <xf numFmtId="0" fontId="2" fillId="4" borderId="7" xfId="7" applyFont="1" applyFill="1" applyBorder="1" applyAlignment="1">
      <alignment horizontal="right"/>
    </xf>
    <xf numFmtId="0" fontId="2" fillId="4" borderId="6" xfId="7" applyFont="1" applyFill="1" applyBorder="1" applyAlignment="1">
      <alignment horizontal="right"/>
    </xf>
    <xf numFmtId="0" fontId="12" fillId="5" borderId="8" xfId="6" applyFont="1" applyFill="1" applyBorder="1" applyAlignment="1">
      <alignment horizontal="right" vertical="center" wrapText="1"/>
    </xf>
    <xf numFmtId="0" fontId="7" fillId="4" borderId="1" xfId="1" applyFont="1" applyFill="1" applyBorder="1" applyAlignment="1">
      <alignment horizontal="center" vertical="center" wrapText="1"/>
    </xf>
    <xf numFmtId="164" fontId="7" fillId="4" borderId="1" xfId="1" applyNumberFormat="1" applyFont="1" applyFill="1" applyBorder="1" applyAlignment="1">
      <alignment horizontal="center" vertical="center" wrapText="1"/>
    </xf>
    <xf numFmtId="0" fontId="6" fillId="4" borderId="1" xfId="1" applyFont="1" applyFill="1" applyBorder="1" applyAlignment="1">
      <alignment horizontal="center" vertical="center" wrapText="1"/>
    </xf>
    <xf numFmtId="0" fontId="6" fillId="4" borderId="1" xfId="1" applyFont="1" applyFill="1" applyBorder="1" applyAlignment="1">
      <alignment horizontal="center" vertical="center" wrapText="1"/>
    </xf>
    <xf numFmtId="0" fontId="6" fillId="4" borderId="2" xfId="1" applyFont="1" applyFill="1" applyBorder="1" applyAlignment="1">
      <alignment horizontal="center" vertical="center" wrapText="1"/>
    </xf>
    <xf numFmtId="0" fontId="6" fillId="4" borderId="3" xfId="1" applyFont="1" applyFill="1" applyBorder="1" applyAlignment="1">
      <alignment horizontal="center" vertical="center" wrapText="1"/>
    </xf>
    <xf numFmtId="0" fontId="6" fillId="4" borderId="4" xfId="1" applyFont="1" applyFill="1" applyBorder="1" applyAlignment="1">
      <alignment horizontal="center" vertical="center" wrapText="1"/>
    </xf>
    <xf numFmtId="0" fontId="6" fillId="4" borderId="0" xfId="1" applyFill="1"/>
    <xf numFmtId="0" fontId="5" fillId="3" borderId="0" xfId="1" applyFont="1" applyFill="1" applyBorder="1" applyAlignment="1">
      <alignment horizontal="center"/>
    </xf>
    <xf numFmtId="0" fontId="5" fillId="0" borderId="1" xfId="1" applyFont="1" applyFill="1" applyBorder="1" applyAlignment="1">
      <alignment horizontal="center"/>
    </xf>
    <xf numFmtId="0" fontId="5" fillId="0" borderId="2" xfId="1" applyFont="1" applyFill="1" applyBorder="1" applyAlignment="1">
      <alignment horizontal="center"/>
    </xf>
    <xf numFmtId="0" fontId="7" fillId="4" borderId="5" xfId="1" applyFont="1" applyFill="1" applyBorder="1" applyAlignment="1">
      <alignment horizontal="right" vertical="center"/>
    </xf>
    <xf numFmtId="0" fontId="7" fillId="4" borderId="7" xfId="1" applyFont="1" applyFill="1" applyBorder="1" applyAlignment="1">
      <alignment horizontal="right" vertical="center"/>
    </xf>
    <xf numFmtId="0" fontId="7" fillId="4" borderId="6" xfId="1" applyFont="1" applyFill="1" applyBorder="1" applyAlignment="1">
      <alignment horizontal="right" vertical="center"/>
    </xf>
    <xf numFmtId="0" fontId="11" fillId="0" borderId="9" xfId="6" applyFont="1" applyFill="1" applyBorder="1" applyAlignment="1">
      <alignment horizontal="center" vertical="center" wrapText="1"/>
    </xf>
    <xf numFmtId="4" fontId="12" fillId="5" borderId="10" xfId="6" applyNumberFormat="1" applyFont="1" applyFill="1" applyBorder="1" applyAlignment="1">
      <alignment horizontal="center" vertical="center" wrapText="1"/>
    </xf>
    <xf numFmtId="4" fontId="11" fillId="0" borderId="10" xfId="6" applyNumberFormat="1" applyFont="1" applyFill="1" applyBorder="1" applyAlignment="1">
      <alignment horizontal="left" vertical="center" wrapText="1"/>
    </xf>
    <xf numFmtId="4" fontId="11" fillId="0" borderId="10" xfId="6" applyNumberFormat="1" applyFont="1" applyFill="1" applyBorder="1" applyAlignment="1">
      <alignment horizontal="right" vertical="center" wrapText="1"/>
    </xf>
    <xf numFmtId="0" fontId="2" fillId="2" borderId="1" xfId="7" applyFont="1" applyFill="1" applyBorder="1" applyAlignment="1">
      <alignment horizontal="center" vertical="center" wrapText="1"/>
    </xf>
    <xf numFmtId="2" fontId="2" fillId="2" borderId="1" xfId="7" applyNumberFormat="1" applyFont="1" applyFill="1" applyBorder="1" applyAlignment="1">
      <alignment horizontal="center" vertical="center" wrapText="1"/>
    </xf>
    <xf numFmtId="4" fontId="2" fillId="2" borderId="1" xfId="7" applyNumberFormat="1" applyFont="1" applyFill="1" applyBorder="1" applyAlignment="1">
      <alignment horizontal="center" vertical="center" wrapText="1"/>
    </xf>
    <xf numFmtId="4" fontId="2" fillId="4" borderId="1" xfId="7" applyNumberFormat="1" applyFont="1" applyFill="1" applyBorder="1" applyAlignment="1">
      <alignment horizontal="center" vertical="center" wrapText="1"/>
    </xf>
    <xf numFmtId="4" fontId="7" fillId="4" borderId="1" xfId="1" applyNumberFormat="1" applyFont="1" applyFill="1" applyBorder="1" applyAlignment="1">
      <alignment horizontal="right" vertical="center" wrapText="1"/>
    </xf>
    <xf numFmtId="4" fontId="7" fillId="4" borderId="1" xfId="1" applyNumberFormat="1" applyFont="1" applyFill="1" applyBorder="1" applyAlignment="1">
      <alignment horizontal="center" vertical="center" wrapText="1"/>
    </xf>
    <xf numFmtId="164" fontId="7" fillId="4" borderId="1" xfId="1" applyNumberFormat="1" applyFont="1" applyFill="1" applyBorder="1"/>
    <xf numFmtId="0" fontId="2" fillId="4" borderId="1" xfId="7" applyFont="1" applyFill="1" applyBorder="1" applyAlignment="1">
      <alignment horizontal="right"/>
    </xf>
    <xf numFmtId="4" fontId="2" fillId="4" borderId="1" xfId="7" applyNumberFormat="1" applyFont="1" applyFill="1" applyBorder="1" applyAlignment="1">
      <alignment horizontal="center"/>
    </xf>
    <xf numFmtId="4" fontId="2" fillId="4" borderId="1" xfId="7" applyNumberFormat="1" applyFont="1" applyFill="1" applyBorder="1" applyAlignment="1">
      <alignment horizontal="right" vertical="center"/>
    </xf>
    <xf numFmtId="4" fontId="2" fillId="4" borderId="1" xfId="7" applyNumberFormat="1" applyFont="1" applyFill="1" applyBorder="1" applyAlignment="1">
      <alignment horizontal="center" vertical="center"/>
    </xf>
    <xf numFmtId="2" fontId="2" fillId="4" borderId="1" xfId="7" applyNumberFormat="1" applyFont="1" applyFill="1" applyBorder="1"/>
  </cellXfs>
  <cellStyles count="8">
    <cellStyle name="Normalny" xfId="0" builtinId="0"/>
    <cellStyle name="Normalny 2" xfId="5" xr:uid="{00000000-0005-0000-0000-000035000000}"/>
    <cellStyle name="Normalny 2 2" xfId="2" xr:uid="{00000000-0005-0000-0000-000027000000}"/>
    <cellStyle name="Normalny 2 3" xfId="3" xr:uid="{00000000-0005-0000-0000-00002A000000}"/>
    <cellStyle name="Normalny 3" xfId="6" xr:uid="{00000000-0005-0000-0000-000036000000}"/>
    <cellStyle name="Normalny 3 2" xfId="4" xr:uid="{00000000-0005-0000-0000-00002F000000}"/>
    <cellStyle name="Normalny 4" xfId="1" xr:uid="{00000000-0005-0000-0000-00001C000000}"/>
    <cellStyle name="Normalny 5" xfId="7" xr:uid="{00000000-0005-0000-0000-00003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6"/>
  <sheetViews>
    <sheetView tabSelected="1" workbookViewId="0">
      <selection activeCell="A6" sqref="A6:B6"/>
    </sheetView>
  </sheetViews>
  <sheetFormatPr defaultColWidth="9" defaultRowHeight="15"/>
  <cols>
    <col min="1" max="1" width="5.28515625" customWidth="1"/>
    <col min="2" max="2" width="51.28515625" customWidth="1"/>
    <col min="3" max="3" width="27.140625" customWidth="1"/>
    <col min="4" max="4" width="9.140625" customWidth="1"/>
  </cols>
  <sheetData>
    <row r="1" spans="1:3" ht="15.75">
      <c r="A1" s="55" t="s">
        <v>0</v>
      </c>
      <c r="B1" s="55"/>
      <c r="C1" s="55"/>
    </row>
    <row r="2" spans="1:3" ht="31.5" customHeight="1">
      <c r="A2" s="96" t="s">
        <v>285</v>
      </c>
      <c r="B2" s="96"/>
      <c r="C2" s="96"/>
    </row>
    <row r="3" spans="1:3">
      <c r="A3" s="50" t="s">
        <v>1</v>
      </c>
      <c r="B3" s="50" t="s">
        <v>2</v>
      </c>
      <c r="C3" s="50" t="s">
        <v>3</v>
      </c>
    </row>
    <row r="4" spans="1:3" ht="18" customHeight="1">
      <c r="A4" s="50" t="s">
        <v>4</v>
      </c>
      <c r="B4" s="51" t="s">
        <v>287</v>
      </c>
      <c r="C4" s="52">
        <f>'KO Wejherowo'!H177</f>
        <v>0</v>
      </c>
    </row>
    <row r="5" spans="1:3" ht="17.25" customHeight="1">
      <c r="A5" s="97" t="s">
        <v>5</v>
      </c>
      <c r="B5" s="98" t="s">
        <v>286</v>
      </c>
      <c r="C5" s="99">
        <f>'KO m. Wejherowo'!F198</f>
        <v>0</v>
      </c>
    </row>
    <row r="6" spans="1:3" ht="18.95" customHeight="1">
      <c r="A6" s="81" t="s">
        <v>282</v>
      </c>
      <c r="B6" s="81"/>
      <c r="C6" s="53">
        <f>SUM(C4:C5)</f>
        <v>0</v>
      </c>
    </row>
  </sheetData>
  <mergeCells count="3">
    <mergeCell ref="A1:C1"/>
    <mergeCell ref="A6:B6"/>
    <mergeCell ref="A2:C2"/>
  </mergeCell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182"/>
  <sheetViews>
    <sheetView topLeftCell="A172" zoomScaleSheetLayoutView="85" workbookViewId="0">
      <selection activeCell="H175" sqref="H175"/>
    </sheetView>
  </sheetViews>
  <sheetFormatPr defaultColWidth="9.140625" defaultRowHeight="12.75"/>
  <cols>
    <col min="1" max="1" width="4.42578125" style="89" customWidth="1"/>
    <col min="2" max="2" width="9.140625" style="21" customWidth="1"/>
    <col min="3" max="3" width="30" style="21" customWidth="1"/>
    <col min="4" max="4" width="19" style="22" customWidth="1"/>
    <col min="5" max="5" width="14.28515625" style="22" customWidth="1"/>
    <col min="6" max="6" width="15.5703125" style="23" customWidth="1"/>
    <col min="7" max="7" width="9.140625" style="21"/>
    <col min="8" max="8" width="13.42578125" style="21" customWidth="1"/>
    <col min="9" max="16384" width="9.140625" style="21"/>
  </cols>
  <sheetData>
    <row r="1" spans="1:13" s="20" customFormat="1" ht="15.75">
      <c r="A1" s="65" t="s">
        <v>283</v>
      </c>
      <c r="B1" s="65"/>
      <c r="C1" s="65"/>
      <c r="D1" s="65"/>
      <c r="E1" s="65"/>
      <c r="F1" s="65"/>
      <c r="G1" s="65"/>
      <c r="H1" s="65"/>
    </row>
    <row r="2" spans="1:13" s="20" customFormat="1" ht="15.75">
      <c r="A2" s="92" t="s">
        <v>7</v>
      </c>
      <c r="B2" s="92"/>
      <c r="C2" s="91"/>
      <c r="D2" s="91"/>
      <c r="E2" s="91"/>
      <c r="F2" s="91"/>
      <c r="G2" s="91"/>
      <c r="H2" s="91"/>
    </row>
    <row r="3" spans="1:13" ht="15.75">
      <c r="A3" s="90"/>
      <c r="B3" s="54"/>
      <c r="C3" s="24"/>
      <c r="D3" s="24"/>
      <c r="E3" s="24"/>
      <c r="F3" s="25"/>
      <c r="G3" s="26"/>
      <c r="H3" s="27"/>
    </row>
    <row r="4" spans="1:13" ht="39.75" customHeight="1">
      <c r="A4" s="82" t="s">
        <v>55</v>
      </c>
      <c r="B4" s="82" t="s">
        <v>56</v>
      </c>
      <c r="C4" s="82" t="s">
        <v>57</v>
      </c>
      <c r="D4" s="82" t="s">
        <v>58</v>
      </c>
      <c r="E4" s="82" t="s">
        <v>59</v>
      </c>
      <c r="F4" s="83" t="s">
        <v>60</v>
      </c>
      <c r="G4" s="82" t="s">
        <v>8</v>
      </c>
      <c r="H4" s="82" t="s">
        <v>9</v>
      </c>
      <c r="I4" s="33"/>
      <c r="J4" s="34"/>
      <c r="K4" s="35"/>
      <c r="L4" s="36"/>
      <c r="M4" s="37"/>
    </row>
    <row r="5" spans="1:13">
      <c r="A5" s="82" t="s">
        <v>4</v>
      </c>
      <c r="B5" s="82" t="s">
        <v>5</v>
      </c>
      <c r="C5" s="82" t="s">
        <v>10</v>
      </c>
      <c r="D5" s="82" t="s">
        <v>11</v>
      </c>
      <c r="E5" s="82" t="s">
        <v>12</v>
      </c>
      <c r="F5" s="83" t="s">
        <v>13</v>
      </c>
      <c r="G5" s="82" t="s">
        <v>14</v>
      </c>
      <c r="H5" s="82" t="s">
        <v>30</v>
      </c>
      <c r="I5" s="33"/>
      <c r="J5" s="34"/>
      <c r="K5" s="35"/>
      <c r="L5" s="36"/>
      <c r="M5" s="37"/>
    </row>
    <row r="6" spans="1:13">
      <c r="A6" s="84" t="s">
        <v>4</v>
      </c>
      <c r="B6" s="28" t="s">
        <v>61</v>
      </c>
      <c r="C6" s="29" t="s">
        <v>62</v>
      </c>
      <c r="D6" s="29" t="s">
        <v>63</v>
      </c>
      <c r="E6" s="29"/>
      <c r="F6" s="30">
        <v>542</v>
      </c>
      <c r="G6" s="31"/>
      <c r="H6" s="32">
        <f t="shared" ref="H6:H45" si="0">ROUND(F6*G6,2)</f>
        <v>0</v>
      </c>
      <c r="I6" s="33"/>
      <c r="J6" s="34"/>
      <c r="K6" s="35"/>
      <c r="L6" s="36"/>
      <c r="M6" s="37"/>
    </row>
    <row r="7" spans="1:13" ht="25.5">
      <c r="A7" s="85" t="s">
        <v>5</v>
      </c>
      <c r="B7" s="57" t="s">
        <v>64</v>
      </c>
      <c r="C7" s="29" t="s">
        <v>65</v>
      </c>
      <c r="D7" s="56" t="s">
        <v>24</v>
      </c>
      <c r="E7" s="56"/>
      <c r="F7" s="30">
        <v>220</v>
      </c>
      <c r="G7" s="31"/>
      <c r="H7" s="32">
        <f t="shared" si="0"/>
        <v>0</v>
      </c>
      <c r="I7" s="33"/>
      <c r="J7" s="34"/>
      <c r="K7" s="35"/>
      <c r="L7" s="36"/>
      <c r="M7" s="37"/>
    </row>
    <row r="8" spans="1:13" ht="17.100000000000001" customHeight="1">
      <c r="A8" s="85"/>
      <c r="B8" s="57"/>
      <c r="C8" s="56" t="s">
        <v>66</v>
      </c>
      <c r="D8" s="56" t="s">
        <v>67</v>
      </c>
      <c r="E8" s="29" t="s">
        <v>68</v>
      </c>
      <c r="F8" s="30">
        <f>7.72</f>
        <v>7.72</v>
      </c>
      <c r="G8" s="31"/>
      <c r="H8" s="32">
        <f t="shared" si="0"/>
        <v>0</v>
      </c>
      <c r="I8" s="37"/>
      <c r="J8" s="37"/>
      <c r="K8" s="37"/>
      <c r="L8" s="37"/>
      <c r="M8" s="37"/>
    </row>
    <row r="9" spans="1:13" ht="17.100000000000001" customHeight="1">
      <c r="A9" s="85"/>
      <c r="B9" s="57"/>
      <c r="C9" s="56"/>
      <c r="D9" s="56"/>
      <c r="E9" s="29" t="s">
        <v>28</v>
      </c>
      <c r="F9" s="30">
        <f>8.72</f>
        <v>8.7200000000000006</v>
      </c>
      <c r="G9" s="31"/>
      <c r="H9" s="32">
        <f t="shared" si="0"/>
        <v>0</v>
      </c>
      <c r="I9" s="33"/>
      <c r="J9" s="38"/>
      <c r="K9" s="35"/>
      <c r="L9" s="36"/>
      <c r="M9" s="37"/>
    </row>
    <row r="10" spans="1:13" ht="17.100000000000001" customHeight="1">
      <c r="A10" s="85"/>
      <c r="B10" s="57"/>
      <c r="C10" s="56"/>
      <c r="D10" s="56"/>
      <c r="E10" s="29" t="s">
        <v>17</v>
      </c>
      <c r="F10" s="30">
        <f>1.32+1.2+1.2</f>
        <v>3.7199999999999998</v>
      </c>
      <c r="G10" s="31"/>
      <c r="H10" s="32">
        <f t="shared" si="0"/>
        <v>0</v>
      </c>
      <c r="I10" s="37"/>
      <c r="J10" s="37"/>
      <c r="K10" s="37"/>
      <c r="L10" s="37"/>
      <c r="M10" s="37"/>
    </row>
    <row r="11" spans="1:13" ht="17.100000000000001" customHeight="1">
      <c r="A11" s="85"/>
      <c r="B11" s="57"/>
      <c r="C11" s="56"/>
      <c r="D11" s="56"/>
      <c r="E11" s="29" t="s">
        <v>23</v>
      </c>
      <c r="F11" s="30">
        <f>40+40+40+40+40+40</f>
        <v>240</v>
      </c>
      <c r="G11" s="31"/>
      <c r="H11" s="32">
        <f t="shared" si="0"/>
        <v>0</v>
      </c>
      <c r="I11" s="37"/>
      <c r="J11" s="37"/>
      <c r="K11" s="37"/>
      <c r="L11" s="37"/>
      <c r="M11" s="37"/>
    </row>
    <row r="12" spans="1:13" ht="17.100000000000001" customHeight="1">
      <c r="A12" s="85"/>
      <c r="B12" s="57"/>
      <c r="C12" s="56"/>
      <c r="D12" s="56"/>
      <c r="E12" s="29" t="s">
        <v>18</v>
      </c>
      <c r="F12" s="30">
        <f>6.48+14.16+54.96+161.04+4.8+13.68+22.08+4.8+4.8+4.8+4.8</f>
        <v>296.40000000000003</v>
      </c>
      <c r="G12" s="31"/>
      <c r="H12" s="32">
        <f t="shared" si="0"/>
        <v>0</v>
      </c>
      <c r="I12" s="33"/>
      <c r="J12" s="38"/>
      <c r="K12" s="35"/>
      <c r="L12" s="36"/>
      <c r="M12" s="37"/>
    </row>
    <row r="13" spans="1:13" ht="17.100000000000001" customHeight="1">
      <c r="A13" s="85"/>
      <c r="B13" s="57"/>
      <c r="C13" s="56"/>
      <c r="D13" s="56"/>
      <c r="E13" s="29" t="s">
        <v>19</v>
      </c>
      <c r="F13" s="30">
        <f>5.44+4+4+3+4</f>
        <v>20.440000000000001</v>
      </c>
      <c r="G13" s="31"/>
      <c r="H13" s="32">
        <f t="shared" si="0"/>
        <v>0</v>
      </c>
      <c r="I13" s="37"/>
      <c r="J13" s="37"/>
      <c r="K13" s="37"/>
      <c r="L13" s="37"/>
      <c r="M13" s="37"/>
    </row>
    <row r="14" spans="1:13" ht="17.100000000000001" customHeight="1">
      <c r="A14" s="85"/>
      <c r="B14" s="57"/>
      <c r="C14" s="56"/>
      <c r="D14" s="56"/>
      <c r="E14" s="29" t="s">
        <v>40</v>
      </c>
      <c r="F14" s="30">
        <f>12.48</f>
        <v>12.48</v>
      </c>
      <c r="G14" s="31"/>
      <c r="H14" s="32">
        <f t="shared" si="0"/>
        <v>0</v>
      </c>
      <c r="I14" s="39"/>
      <c r="J14" s="40"/>
      <c r="K14" s="41"/>
      <c r="L14" s="37"/>
      <c r="M14" s="37"/>
    </row>
    <row r="15" spans="1:13" ht="17.100000000000001" customHeight="1">
      <c r="A15" s="85"/>
      <c r="B15" s="57"/>
      <c r="C15" s="56"/>
      <c r="D15" s="56"/>
      <c r="E15" s="29" t="s">
        <v>20</v>
      </c>
      <c r="F15" s="30">
        <f>2.1+3.94+2.1+3+4</f>
        <v>15.14</v>
      </c>
      <c r="G15" s="31"/>
      <c r="H15" s="32">
        <f t="shared" si="0"/>
        <v>0</v>
      </c>
      <c r="I15" s="39"/>
      <c r="J15" s="42"/>
      <c r="K15" s="43"/>
      <c r="L15" s="37"/>
      <c r="M15" s="37"/>
    </row>
    <row r="16" spans="1:13" ht="17.100000000000001" customHeight="1">
      <c r="A16" s="85"/>
      <c r="B16" s="57"/>
      <c r="C16" s="56"/>
      <c r="D16" s="56"/>
      <c r="E16" s="29" t="s">
        <v>69</v>
      </c>
      <c r="F16" s="30">
        <f>60.04</f>
        <v>60.04</v>
      </c>
      <c r="G16" s="31"/>
      <c r="H16" s="32">
        <f t="shared" si="0"/>
        <v>0</v>
      </c>
      <c r="I16" s="39"/>
      <c r="J16" s="40"/>
      <c r="K16" s="41"/>
      <c r="L16" s="37"/>
      <c r="M16" s="37"/>
    </row>
    <row r="17" spans="1:13" ht="17.100000000000001" customHeight="1">
      <c r="A17" s="85"/>
      <c r="B17" s="57"/>
      <c r="C17" s="29" t="s">
        <v>70</v>
      </c>
      <c r="D17" s="29"/>
      <c r="E17" s="29" t="s">
        <v>22</v>
      </c>
      <c r="F17" s="30">
        <v>102</v>
      </c>
      <c r="G17" s="31"/>
      <c r="H17" s="32">
        <f t="shared" si="0"/>
        <v>0</v>
      </c>
      <c r="I17" s="39"/>
      <c r="J17" s="40"/>
      <c r="K17" s="41"/>
      <c r="L17" s="37"/>
      <c r="M17" s="37"/>
    </row>
    <row r="18" spans="1:13" ht="17.100000000000001" customHeight="1">
      <c r="A18" s="85"/>
      <c r="B18" s="57"/>
      <c r="C18" s="29" t="s">
        <v>71</v>
      </c>
      <c r="D18" s="29"/>
      <c r="E18" s="29" t="s">
        <v>16</v>
      </c>
      <c r="F18" s="30">
        <v>72</v>
      </c>
      <c r="G18" s="31"/>
      <c r="H18" s="32">
        <f t="shared" si="0"/>
        <v>0</v>
      </c>
      <c r="I18" s="39"/>
      <c r="J18" s="42"/>
      <c r="K18" s="43"/>
      <c r="L18" s="37"/>
      <c r="M18" s="37"/>
    </row>
    <row r="19" spans="1:13" ht="17.100000000000001" customHeight="1">
      <c r="A19" s="85"/>
      <c r="B19" s="57"/>
      <c r="C19" s="56" t="s">
        <v>72</v>
      </c>
      <c r="D19" s="56"/>
      <c r="E19" s="29" t="s">
        <v>18</v>
      </c>
      <c r="F19" s="30">
        <v>24</v>
      </c>
      <c r="G19" s="31"/>
      <c r="H19" s="32">
        <f t="shared" si="0"/>
        <v>0</v>
      </c>
      <c r="I19" s="39"/>
      <c r="J19" s="40"/>
      <c r="K19" s="41"/>
      <c r="L19" s="37"/>
      <c r="M19" s="37"/>
    </row>
    <row r="20" spans="1:13" ht="17.100000000000001" customHeight="1">
      <c r="A20" s="85"/>
      <c r="B20" s="57"/>
      <c r="C20" s="56"/>
      <c r="D20" s="56"/>
      <c r="E20" s="29" t="s">
        <v>19</v>
      </c>
      <c r="F20" s="30">
        <v>8</v>
      </c>
      <c r="G20" s="31"/>
      <c r="H20" s="32">
        <f t="shared" si="0"/>
        <v>0</v>
      </c>
      <c r="I20" s="39"/>
      <c r="J20" s="42"/>
      <c r="K20" s="43"/>
      <c r="L20" s="37"/>
      <c r="M20" s="37"/>
    </row>
    <row r="21" spans="1:13" ht="17.100000000000001" customHeight="1">
      <c r="A21" s="85"/>
      <c r="B21" s="57"/>
      <c r="C21" s="56"/>
      <c r="D21" s="56"/>
      <c r="E21" s="29" t="s">
        <v>43</v>
      </c>
      <c r="F21" s="30">
        <v>2.25</v>
      </c>
      <c r="G21" s="31"/>
      <c r="H21" s="32">
        <f t="shared" si="0"/>
        <v>0</v>
      </c>
      <c r="I21" s="39"/>
      <c r="J21" s="40"/>
      <c r="K21" s="41"/>
      <c r="L21" s="37"/>
      <c r="M21" s="37"/>
    </row>
    <row r="22" spans="1:13" ht="17.100000000000001" customHeight="1">
      <c r="A22" s="85"/>
      <c r="B22" s="57"/>
      <c r="C22" s="29" t="s">
        <v>73</v>
      </c>
      <c r="D22" s="29" t="s">
        <v>74</v>
      </c>
      <c r="E22" s="29"/>
      <c r="F22" s="30">
        <v>113.05</v>
      </c>
      <c r="G22" s="31"/>
      <c r="H22" s="32">
        <f t="shared" si="0"/>
        <v>0</v>
      </c>
      <c r="I22" s="39"/>
      <c r="J22" s="42"/>
      <c r="K22" s="43"/>
      <c r="L22" s="37"/>
      <c r="M22" s="37"/>
    </row>
    <row r="23" spans="1:13" ht="17.100000000000001" customHeight="1">
      <c r="A23" s="85"/>
      <c r="B23" s="57"/>
      <c r="C23" s="29" t="s">
        <v>75</v>
      </c>
      <c r="D23" s="29"/>
      <c r="E23" s="29" t="s">
        <v>21</v>
      </c>
      <c r="F23" s="30">
        <v>2</v>
      </c>
      <c r="G23" s="31"/>
      <c r="H23" s="32">
        <f t="shared" si="0"/>
        <v>0</v>
      </c>
      <c r="I23" s="39"/>
      <c r="J23" s="42"/>
      <c r="K23" s="43"/>
      <c r="L23" s="37"/>
      <c r="M23" s="37"/>
    </row>
    <row r="24" spans="1:13" ht="30" customHeight="1">
      <c r="A24" s="85"/>
      <c r="B24" s="57"/>
      <c r="C24" s="29" t="s">
        <v>76</v>
      </c>
      <c r="D24" s="56" t="s">
        <v>77</v>
      </c>
      <c r="E24" s="56"/>
      <c r="F24" s="30">
        <v>108</v>
      </c>
      <c r="G24" s="31"/>
      <c r="H24" s="32">
        <f t="shared" si="0"/>
        <v>0</v>
      </c>
      <c r="I24" s="39"/>
      <c r="J24" s="42"/>
      <c r="K24" s="43"/>
      <c r="L24" s="37"/>
      <c r="M24" s="37"/>
    </row>
    <row r="25" spans="1:13" ht="30" customHeight="1">
      <c r="A25" s="85" t="s">
        <v>10</v>
      </c>
      <c r="B25" s="57" t="s">
        <v>78</v>
      </c>
      <c r="C25" s="29" t="s">
        <v>79</v>
      </c>
      <c r="D25" s="56" t="s">
        <v>80</v>
      </c>
      <c r="E25" s="56"/>
      <c r="F25" s="30">
        <v>100</v>
      </c>
      <c r="G25" s="31"/>
      <c r="H25" s="32">
        <f t="shared" si="0"/>
        <v>0</v>
      </c>
      <c r="I25" s="39"/>
      <c r="J25" s="42"/>
      <c r="K25" s="43"/>
      <c r="L25" s="37"/>
      <c r="M25" s="37"/>
    </row>
    <row r="26" spans="1:13" ht="25.5">
      <c r="A26" s="85"/>
      <c r="B26" s="57"/>
      <c r="C26" s="29" t="s">
        <v>81</v>
      </c>
      <c r="D26" s="56" t="s">
        <v>24</v>
      </c>
      <c r="E26" s="56"/>
      <c r="F26" s="30">
        <v>1700</v>
      </c>
      <c r="G26" s="31"/>
      <c r="H26" s="32">
        <f t="shared" si="0"/>
        <v>0</v>
      </c>
      <c r="I26" s="39"/>
      <c r="J26" s="40"/>
      <c r="K26" s="41"/>
      <c r="L26" s="37"/>
      <c r="M26" s="37"/>
    </row>
    <row r="27" spans="1:13" ht="25.5">
      <c r="A27" s="85" t="s">
        <v>11</v>
      </c>
      <c r="B27" s="57" t="s">
        <v>82</v>
      </c>
      <c r="C27" s="29" t="s">
        <v>83</v>
      </c>
      <c r="D27" s="56" t="s">
        <v>24</v>
      </c>
      <c r="E27" s="56"/>
      <c r="F27" s="30">
        <v>1270</v>
      </c>
      <c r="G27" s="31"/>
      <c r="H27" s="32">
        <f t="shared" si="0"/>
        <v>0</v>
      </c>
      <c r="I27" s="39"/>
      <c r="J27" s="40"/>
      <c r="K27" s="41"/>
      <c r="L27" s="37"/>
      <c r="M27" s="37"/>
    </row>
    <row r="28" spans="1:13" ht="27.75" customHeight="1">
      <c r="A28" s="85"/>
      <c r="B28" s="57"/>
      <c r="C28" s="29" t="s">
        <v>84</v>
      </c>
      <c r="D28" s="56" t="s">
        <v>24</v>
      </c>
      <c r="E28" s="56"/>
      <c r="F28" s="30">
        <f>119.48+235.08+1719.6+3602.4+227.36+218+689.64+6000+19.2+12</f>
        <v>12842.76</v>
      </c>
      <c r="G28" s="31"/>
      <c r="H28" s="32">
        <f t="shared" si="0"/>
        <v>0</v>
      </c>
    </row>
    <row r="29" spans="1:13" ht="30" customHeight="1">
      <c r="A29" s="85"/>
      <c r="B29" s="57"/>
      <c r="C29" s="29" t="s">
        <v>85</v>
      </c>
      <c r="D29" s="56" t="s">
        <v>24</v>
      </c>
      <c r="E29" s="56"/>
      <c r="F29" s="30">
        <v>22.54</v>
      </c>
      <c r="G29" s="31"/>
      <c r="H29" s="32">
        <f t="shared" si="0"/>
        <v>0</v>
      </c>
    </row>
    <row r="30" spans="1:13" ht="17.100000000000001" customHeight="1">
      <c r="A30" s="85"/>
      <c r="B30" s="57"/>
      <c r="C30" s="29" t="s">
        <v>86</v>
      </c>
      <c r="D30" s="56" t="s">
        <v>24</v>
      </c>
      <c r="E30" s="56"/>
      <c r="F30" s="30">
        <v>64.03</v>
      </c>
      <c r="G30" s="31"/>
      <c r="H30" s="32">
        <f t="shared" si="0"/>
        <v>0</v>
      </c>
    </row>
    <row r="31" spans="1:13" ht="27.75" customHeight="1">
      <c r="A31" s="85"/>
      <c r="B31" s="57"/>
      <c r="C31" s="29" t="s">
        <v>87</v>
      </c>
      <c r="D31" s="56" t="s">
        <v>24</v>
      </c>
      <c r="E31" s="56"/>
      <c r="F31" s="30">
        <v>134.11000000000001</v>
      </c>
      <c r="G31" s="31"/>
      <c r="H31" s="32">
        <f t="shared" si="0"/>
        <v>0</v>
      </c>
    </row>
    <row r="32" spans="1:13" ht="17.100000000000001" customHeight="1">
      <c r="A32" s="85"/>
      <c r="B32" s="57"/>
      <c r="C32" s="29" t="s">
        <v>88</v>
      </c>
      <c r="D32" s="56" t="s">
        <v>24</v>
      </c>
      <c r="E32" s="56"/>
      <c r="F32" s="30">
        <v>73.150000000000006</v>
      </c>
      <c r="G32" s="31"/>
      <c r="H32" s="32">
        <f t="shared" si="0"/>
        <v>0</v>
      </c>
    </row>
    <row r="33" spans="1:8" ht="41.25" customHeight="1">
      <c r="A33" s="85"/>
      <c r="B33" s="57"/>
      <c r="C33" s="29" t="s">
        <v>89</v>
      </c>
      <c r="D33" s="56" t="s">
        <v>90</v>
      </c>
      <c r="E33" s="56"/>
      <c r="F33" s="30">
        <v>274.83999999999997</v>
      </c>
      <c r="G33" s="31"/>
      <c r="H33" s="32">
        <f t="shared" si="0"/>
        <v>0</v>
      </c>
    </row>
    <row r="34" spans="1:8">
      <c r="A34" s="85"/>
      <c r="B34" s="57"/>
      <c r="C34" s="29" t="s">
        <v>91</v>
      </c>
      <c r="D34" s="56" t="s">
        <v>24</v>
      </c>
      <c r="E34" s="56"/>
      <c r="F34" s="30">
        <v>74.709999999999994</v>
      </c>
      <c r="G34" s="31"/>
      <c r="H34" s="32">
        <f t="shared" si="0"/>
        <v>0</v>
      </c>
    </row>
    <row r="35" spans="1:8" ht="17.100000000000001" customHeight="1">
      <c r="A35" s="85"/>
      <c r="B35" s="57"/>
      <c r="C35" s="29" t="s">
        <v>92</v>
      </c>
      <c r="D35" s="56" t="s">
        <v>24</v>
      </c>
      <c r="E35" s="56"/>
      <c r="F35" s="30">
        <v>24.95</v>
      </c>
      <c r="G35" s="31"/>
      <c r="H35" s="32">
        <f t="shared" si="0"/>
        <v>0</v>
      </c>
    </row>
    <row r="36" spans="1:8" ht="17.100000000000001" customHeight="1">
      <c r="A36" s="85"/>
      <c r="B36" s="57"/>
      <c r="C36" s="29" t="s">
        <v>93</v>
      </c>
      <c r="D36" s="56" t="s">
        <v>24</v>
      </c>
      <c r="E36" s="56"/>
      <c r="F36" s="30">
        <v>12</v>
      </c>
      <c r="G36" s="31"/>
      <c r="H36" s="32">
        <f t="shared" si="0"/>
        <v>0</v>
      </c>
    </row>
    <row r="37" spans="1:8" ht="17.100000000000001" customHeight="1">
      <c r="A37" s="85"/>
      <c r="B37" s="57"/>
      <c r="C37" s="29" t="s">
        <v>94</v>
      </c>
      <c r="D37" s="56" t="s">
        <v>95</v>
      </c>
      <c r="E37" s="56"/>
      <c r="F37" s="30">
        <v>30</v>
      </c>
      <c r="G37" s="31"/>
      <c r="H37" s="32">
        <f t="shared" si="0"/>
        <v>0</v>
      </c>
    </row>
    <row r="38" spans="1:8" ht="17.100000000000001" customHeight="1">
      <c r="A38" s="85"/>
      <c r="B38" s="57"/>
      <c r="C38" s="29" t="s">
        <v>96</v>
      </c>
      <c r="D38" s="29"/>
      <c r="E38" s="29" t="s">
        <v>97</v>
      </c>
      <c r="F38" s="30">
        <v>20</v>
      </c>
      <c r="G38" s="31"/>
      <c r="H38" s="32">
        <f t="shared" si="0"/>
        <v>0</v>
      </c>
    </row>
    <row r="39" spans="1:8" ht="17.100000000000001" customHeight="1">
      <c r="A39" s="84" t="s">
        <v>12</v>
      </c>
      <c r="B39" s="28" t="s">
        <v>98</v>
      </c>
      <c r="C39" s="29" t="s">
        <v>99</v>
      </c>
      <c r="D39" s="29"/>
      <c r="E39" s="29" t="s">
        <v>100</v>
      </c>
      <c r="F39" s="30">
        <v>9</v>
      </c>
      <c r="G39" s="31"/>
      <c r="H39" s="32">
        <f t="shared" si="0"/>
        <v>0</v>
      </c>
    </row>
    <row r="40" spans="1:8" ht="17.100000000000001" customHeight="1">
      <c r="A40" s="84" t="s">
        <v>13</v>
      </c>
      <c r="B40" s="28" t="s">
        <v>101</v>
      </c>
      <c r="C40" s="29" t="s">
        <v>102</v>
      </c>
      <c r="D40" s="29"/>
      <c r="E40" s="29" t="s">
        <v>100</v>
      </c>
      <c r="F40" s="30">
        <v>6</v>
      </c>
      <c r="G40" s="31"/>
      <c r="H40" s="32">
        <f t="shared" si="0"/>
        <v>0</v>
      </c>
    </row>
    <row r="41" spans="1:8" ht="17.100000000000001" customHeight="1">
      <c r="A41" s="85" t="s">
        <v>14</v>
      </c>
      <c r="B41" s="57" t="s">
        <v>103</v>
      </c>
      <c r="C41" s="29" t="s">
        <v>104</v>
      </c>
      <c r="D41" s="29" t="s">
        <v>105</v>
      </c>
      <c r="E41" s="29" t="s">
        <v>16</v>
      </c>
      <c r="F41" s="30">
        <v>16</v>
      </c>
      <c r="G41" s="31"/>
      <c r="H41" s="32">
        <f t="shared" si="0"/>
        <v>0</v>
      </c>
    </row>
    <row r="42" spans="1:8" ht="17.100000000000001" customHeight="1">
      <c r="A42" s="85"/>
      <c r="B42" s="57"/>
      <c r="C42" s="29" t="s">
        <v>106</v>
      </c>
      <c r="D42" s="29"/>
      <c r="E42" s="29" t="s">
        <v>100</v>
      </c>
      <c r="F42" s="30">
        <v>1.39</v>
      </c>
      <c r="G42" s="31"/>
      <c r="H42" s="32">
        <f t="shared" si="0"/>
        <v>0</v>
      </c>
    </row>
    <row r="43" spans="1:8" ht="25.5">
      <c r="A43" s="85"/>
      <c r="B43" s="57"/>
      <c r="C43" s="29" t="s">
        <v>107</v>
      </c>
      <c r="D43" s="29"/>
      <c r="E43" s="29" t="s">
        <v>108</v>
      </c>
      <c r="F43" s="30">
        <v>456</v>
      </c>
      <c r="G43" s="31"/>
      <c r="H43" s="32">
        <f t="shared" si="0"/>
        <v>0</v>
      </c>
    </row>
    <row r="44" spans="1:8" ht="17.100000000000001" customHeight="1">
      <c r="A44" s="85" t="s">
        <v>30</v>
      </c>
      <c r="B44" s="57" t="s">
        <v>109</v>
      </c>
      <c r="C44" s="29" t="s">
        <v>110</v>
      </c>
      <c r="D44" s="56" t="s">
        <v>24</v>
      </c>
      <c r="E44" s="56"/>
      <c r="F44" s="30">
        <v>160</v>
      </c>
      <c r="G44" s="31"/>
      <c r="H44" s="32">
        <f t="shared" si="0"/>
        <v>0</v>
      </c>
    </row>
    <row r="45" spans="1:8" ht="17.100000000000001" customHeight="1">
      <c r="A45" s="85"/>
      <c r="B45" s="57"/>
      <c r="C45" s="56" t="s">
        <v>111</v>
      </c>
      <c r="D45" s="56"/>
      <c r="E45" s="29" t="s">
        <v>18</v>
      </c>
      <c r="F45" s="30">
        <f>(100+40)*0.24</f>
        <v>33.6</v>
      </c>
      <c r="G45" s="31"/>
      <c r="H45" s="32">
        <f t="shared" si="0"/>
        <v>0</v>
      </c>
    </row>
    <row r="46" spans="1:8" ht="17.100000000000001" customHeight="1">
      <c r="A46" s="85"/>
      <c r="B46" s="57"/>
      <c r="C46" s="56"/>
      <c r="D46" s="56"/>
      <c r="E46" s="29" t="s">
        <v>17</v>
      </c>
      <c r="F46" s="30">
        <f>10*0.12</f>
        <v>1.2</v>
      </c>
      <c r="G46" s="31"/>
      <c r="H46" s="32">
        <f t="shared" ref="H46:H77" si="1">ROUND(F46*G46,2)</f>
        <v>0</v>
      </c>
    </row>
    <row r="47" spans="1:8" ht="17.100000000000001" customHeight="1">
      <c r="A47" s="85"/>
      <c r="B47" s="57"/>
      <c r="C47" s="56"/>
      <c r="D47" s="56"/>
      <c r="E47" s="29" t="s">
        <v>21</v>
      </c>
      <c r="F47" s="30">
        <v>7</v>
      </c>
      <c r="G47" s="31"/>
      <c r="H47" s="32">
        <f t="shared" si="1"/>
        <v>0</v>
      </c>
    </row>
    <row r="48" spans="1:8" ht="17.100000000000001" customHeight="1">
      <c r="A48" s="85"/>
      <c r="B48" s="57"/>
      <c r="C48" s="29"/>
      <c r="D48" s="29"/>
      <c r="E48" s="29" t="s">
        <v>68</v>
      </c>
      <c r="F48" s="30">
        <v>9.6</v>
      </c>
      <c r="G48" s="31"/>
      <c r="H48" s="32">
        <f t="shared" si="1"/>
        <v>0</v>
      </c>
    </row>
    <row r="49" spans="1:8" ht="17.100000000000001" customHeight="1">
      <c r="A49" s="85"/>
      <c r="B49" s="57"/>
      <c r="C49" s="29"/>
      <c r="D49" s="29"/>
      <c r="E49" s="29" t="s">
        <v>17</v>
      </c>
      <c r="F49" s="30">
        <v>0.96</v>
      </c>
      <c r="G49" s="31"/>
      <c r="H49" s="32">
        <f t="shared" si="1"/>
        <v>0</v>
      </c>
    </row>
    <row r="50" spans="1:8" ht="17.100000000000001" customHeight="1">
      <c r="A50" s="85"/>
      <c r="B50" s="57"/>
      <c r="C50" s="29"/>
      <c r="D50" s="29"/>
      <c r="E50" s="29" t="s">
        <v>18</v>
      </c>
      <c r="F50" s="30">
        <v>31.2</v>
      </c>
      <c r="G50" s="31"/>
      <c r="H50" s="32">
        <f t="shared" si="1"/>
        <v>0</v>
      </c>
    </row>
    <row r="51" spans="1:8" ht="17.100000000000001" customHeight="1">
      <c r="A51" s="85"/>
      <c r="B51" s="57"/>
      <c r="C51" s="29"/>
      <c r="D51" s="29"/>
      <c r="E51" s="29" t="s">
        <v>19</v>
      </c>
      <c r="F51" s="30">
        <v>4.32</v>
      </c>
      <c r="G51" s="31"/>
      <c r="H51" s="32">
        <f t="shared" si="1"/>
        <v>0</v>
      </c>
    </row>
    <row r="52" spans="1:8" ht="17.100000000000001" customHeight="1">
      <c r="A52" s="85"/>
      <c r="B52" s="57"/>
      <c r="C52" s="29" t="s">
        <v>112</v>
      </c>
      <c r="D52" s="29"/>
      <c r="E52" s="29"/>
      <c r="F52" s="30">
        <v>620</v>
      </c>
      <c r="G52" s="31"/>
      <c r="H52" s="32">
        <f t="shared" si="1"/>
        <v>0</v>
      </c>
    </row>
    <row r="53" spans="1:8" ht="17.100000000000001" customHeight="1">
      <c r="A53" s="85" t="s">
        <v>31</v>
      </c>
      <c r="B53" s="57" t="s">
        <v>113</v>
      </c>
      <c r="C53" s="56" t="s">
        <v>114</v>
      </c>
      <c r="D53" s="56" t="s">
        <v>115</v>
      </c>
      <c r="E53" s="29" t="s">
        <v>68</v>
      </c>
      <c r="F53" s="30">
        <v>94.72</v>
      </c>
      <c r="G53" s="31"/>
      <c r="H53" s="32">
        <f t="shared" si="1"/>
        <v>0</v>
      </c>
    </row>
    <row r="54" spans="1:8" ht="17.100000000000001" customHeight="1">
      <c r="A54" s="85"/>
      <c r="B54" s="57"/>
      <c r="C54" s="56"/>
      <c r="D54" s="56"/>
      <c r="E54" s="29" t="s">
        <v>28</v>
      </c>
      <c r="F54" s="30">
        <v>4.32</v>
      </c>
      <c r="G54" s="31"/>
      <c r="H54" s="32">
        <f t="shared" si="1"/>
        <v>0</v>
      </c>
    </row>
    <row r="55" spans="1:8" ht="17.100000000000001" customHeight="1">
      <c r="A55" s="85"/>
      <c r="B55" s="57"/>
      <c r="C55" s="56"/>
      <c r="D55" s="56"/>
      <c r="E55" s="29" t="s">
        <v>17</v>
      </c>
      <c r="F55" s="30">
        <v>106.92</v>
      </c>
      <c r="G55" s="31"/>
      <c r="H55" s="32">
        <f t="shared" si="1"/>
        <v>0</v>
      </c>
    </row>
    <row r="56" spans="1:8" ht="17.100000000000001" customHeight="1">
      <c r="A56" s="85"/>
      <c r="B56" s="57"/>
      <c r="C56" s="56"/>
      <c r="D56" s="56"/>
      <c r="E56" s="29" t="s">
        <v>23</v>
      </c>
      <c r="F56" s="30">
        <v>616.20000000000005</v>
      </c>
      <c r="G56" s="31"/>
      <c r="H56" s="32">
        <f t="shared" si="1"/>
        <v>0</v>
      </c>
    </row>
    <row r="57" spans="1:8" ht="17.100000000000001" customHeight="1">
      <c r="A57" s="85"/>
      <c r="B57" s="57"/>
      <c r="C57" s="56"/>
      <c r="D57" s="56"/>
      <c r="E57" s="29" t="s">
        <v>18</v>
      </c>
      <c r="F57" s="30">
        <v>1299.3599999999999</v>
      </c>
      <c r="G57" s="31"/>
      <c r="H57" s="32">
        <f t="shared" si="1"/>
        <v>0</v>
      </c>
    </row>
    <row r="58" spans="1:8" ht="17.100000000000001" customHeight="1">
      <c r="A58" s="85"/>
      <c r="B58" s="57"/>
      <c r="C58" s="56"/>
      <c r="D58" s="56"/>
      <c r="E58" s="29" t="s">
        <v>19</v>
      </c>
      <c r="F58" s="30">
        <v>144.72</v>
      </c>
      <c r="G58" s="31"/>
      <c r="H58" s="32">
        <f t="shared" si="1"/>
        <v>0</v>
      </c>
    </row>
    <row r="59" spans="1:8" ht="17.100000000000001" customHeight="1">
      <c r="A59" s="85"/>
      <c r="B59" s="57"/>
      <c r="C59" s="56"/>
      <c r="D59" s="56"/>
      <c r="E59" s="29" t="s">
        <v>22</v>
      </c>
      <c r="F59" s="30">
        <v>41.64</v>
      </c>
      <c r="G59" s="31"/>
      <c r="H59" s="32">
        <f t="shared" si="1"/>
        <v>0</v>
      </c>
    </row>
    <row r="60" spans="1:8" ht="17.100000000000001" customHeight="1">
      <c r="A60" s="85"/>
      <c r="B60" s="57"/>
      <c r="C60" s="56"/>
      <c r="D60" s="56"/>
      <c r="E60" s="29" t="s">
        <v>16</v>
      </c>
      <c r="F60" s="30">
        <v>144</v>
      </c>
      <c r="G60" s="31"/>
      <c r="H60" s="32">
        <f t="shared" si="1"/>
        <v>0</v>
      </c>
    </row>
    <row r="61" spans="1:8" ht="17.100000000000001" customHeight="1">
      <c r="A61" s="85"/>
      <c r="B61" s="57"/>
      <c r="C61" s="56"/>
      <c r="D61" s="56"/>
      <c r="E61" s="29" t="s">
        <v>21</v>
      </c>
      <c r="F61" s="30">
        <v>8</v>
      </c>
      <c r="G61" s="31"/>
      <c r="H61" s="32">
        <f t="shared" si="1"/>
        <v>0</v>
      </c>
    </row>
    <row r="62" spans="1:8" ht="17.100000000000001" customHeight="1">
      <c r="A62" s="85"/>
      <c r="B62" s="57"/>
      <c r="C62" s="56"/>
      <c r="D62" s="56"/>
      <c r="E62" s="29" t="s">
        <v>20</v>
      </c>
      <c r="F62" s="30">
        <v>12.6</v>
      </c>
      <c r="G62" s="31"/>
      <c r="H62" s="32">
        <f t="shared" si="1"/>
        <v>0</v>
      </c>
    </row>
    <row r="63" spans="1:8" ht="17.100000000000001" customHeight="1">
      <c r="A63" s="85"/>
      <c r="B63" s="57"/>
      <c r="C63" s="29" t="s">
        <v>116</v>
      </c>
      <c r="D63" s="56" t="s">
        <v>117</v>
      </c>
      <c r="E63" s="56"/>
      <c r="F63" s="30">
        <v>800</v>
      </c>
      <c r="G63" s="31"/>
      <c r="H63" s="32">
        <f t="shared" si="1"/>
        <v>0</v>
      </c>
    </row>
    <row r="64" spans="1:8" ht="17.100000000000001" customHeight="1">
      <c r="A64" s="85"/>
      <c r="B64" s="57"/>
      <c r="C64" s="56" t="s">
        <v>118</v>
      </c>
      <c r="D64" s="56" t="s">
        <v>115</v>
      </c>
      <c r="E64" s="29" t="s">
        <v>17</v>
      </c>
      <c r="F64" s="30">
        <v>4.96</v>
      </c>
      <c r="G64" s="31"/>
      <c r="H64" s="32">
        <f t="shared" si="1"/>
        <v>0</v>
      </c>
    </row>
    <row r="65" spans="1:9" ht="17.100000000000001" customHeight="1">
      <c r="A65" s="85"/>
      <c r="B65" s="57"/>
      <c r="C65" s="56"/>
      <c r="D65" s="56"/>
      <c r="E65" s="29" t="s">
        <v>18</v>
      </c>
      <c r="F65" s="30">
        <v>28.03</v>
      </c>
      <c r="G65" s="31"/>
      <c r="H65" s="32">
        <f t="shared" si="1"/>
        <v>0</v>
      </c>
    </row>
    <row r="66" spans="1:9" ht="17.100000000000001" customHeight="1">
      <c r="A66" s="85"/>
      <c r="B66" s="57"/>
      <c r="C66" s="56"/>
      <c r="D66" s="56"/>
      <c r="E66" s="29" t="s">
        <v>22</v>
      </c>
      <c r="F66" s="30">
        <v>2.4</v>
      </c>
      <c r="G66" s="31"/>
      <c r="H66" s="32">
        <f t="shared" si="1"/>
        <v>0</v>
      </c>
    </row>
    <row r="67" spans="1:9" ht="17.100000000000001" customHeight="1">
      <c r="A67" s="85"/>
      <c r="B67" s="57"/>
      <c r="C67" s="56"/>
      <c r="D67" s="56"/>
      <c r="E67" s="29" t="s">
        <v>20</v>
      </c>
      <c r="F67" s="30">
        <v>4.99</v>
      </c>
      <c r="G67" s="31"/>
      <c r="H67" s="32">
        <f t="shared" si="1"/>
        <v>0</v>
      </c>
    </row>
    <row r="68" spans="1:9" ht="17.100000000000001" customHeight="1">
      <c r="A68" s="85"/>
      <c r="B68" s="57"/>
      <c r="C68" s="56"/>
      <c r="D68" s="56"/>
      <c r="E68" s="29" t="s">
        <v>119</v>
      </c>
      <c r="F68" s="30">
        <v>5.38</v>
      </c>
      <c r="G68" s="31"/>
      <c r="H68" s="32">
        <f t="shared" si="1"/>
        <v>0</v>
      </c>
    </row>
    <row r="69" spans="1:9" ht="17.100000000000001" customHeight="1">
      <c r="A69" s="85"/>
      <c r="B69" s="57"/>
      <c r="C69" s="56"/>
      <c r="D69" s="56"/>
      <c r="E69" s="29" t="s">
        <v>40</v>
      </c>
      <c r="F69" s="30">
        <v>23.09</v>
      </c>
      <c r="G69" s="31"/>
      <c r="H69" s="32">
        <f t="shared" si="1"/>
        <v>0</v>
      </c>
    </row>
    <row r="70" spans="1:9" ht="17.100000000000001" customHeight="1">
      <c r="A70" s="85"/>
      <c r="B70" s="57"/>
      <c r="C70" s="56"/>
      <c r="D70" s="56"/>
      <c r="E70" s="29" t="s">
        <v>69</v>
      </c>
      <c r="F70" s="30">
        <v>108.3</v>
      </c>
      <c r="G70" s="31"/>
      <c r="H70" s="32">
        <f t="shared" si="1"/>
        <v>0</v>
      </c>
    </row>
    <row r="71" spans="1:9" ht="17.100000000000001" customHeight="1">
      <c r="A71" s="85" t="s">
        <v>32</v>
      </c>
      <c r="B71" s="57" t="s">
        <v>120</v>
      </c>
      <c r="C71" s="29" t="s">
        <v>121</v>
      </c>
      <c r="D71" s="29"/>
      <c r="E71" s="29" t="s">
        <v>16</v>
      </c>
      <c r="F71" s="30">
        <v>24</v>
      </c>
      <c r="G71" s="31"/>
      <c r="H71" s="32">
        <f t="shared" si="1"/>
        <v>0</v>
      </c>
    </row>
    <row r="72" spans="1:9" ht="17.100000000000001" customHeight="1">
      <c r="A72" s="85"/>
      <c r="B72" s="57"/>
      <c r="C72" s="29"/>
      <c r="D72" s="29"/>
      <c r="E72" s="29" t="s">
        <v>100</v>
      </c>
      <c r="F72" s="30">
        <v>2</v>
      </c>
      <c r="G72" s="31"/>
      <c r="H72" s="32">
        <f t="shared" si="1"/>
        <v>0</v>
      </c>
    </row>
    <row r="73" spans="1:9" ht="17.100000000000001" customHeight="1">
      <c r="A73" s="85"/>
      <c r="B73" s="57"/>
      <c r="C73" s="29" t="s">
        <v>122</v>
      </c>
      <c r="D73" s="56" t="s">
        <v>24</v>
      </c>
      <c r="E73" s="56"/>
      <c r="F73" s="30">
        <v>920</v>
      </c>
      <c r="G73" s="31"/>
      <c r="H73" s="32">
        <f t="shared" si="1"/>
        <v>0</v>
      </c>
    </row>
    <row r="74" spans="1:9" ht="17.100000000000001" customHeight="1">
      <c r="A74" s="85" t="s">
        <v>33</v>
      </c>
      <c r="B74" s="57" t="s">
        <v>123</v>
      </c>
      <c r="C74" s="29" t="s">
        <v>124</v>
      </c>
      <c r="D74" s="29" t="s">
        <v>125</v>
      </c>
      <c r="E74" s="29" t="s">
        <v>126</v>
      </c>
      <c r="F74" s="30">
        <v>3.12</v>
      </c>
      <c r="G74" s="31"/>
      <c r="H74" s="32">
        <f t="shared" si="1"/>
        <v>0</v>
      </c>
    </row>
    <row r="75" spans="1:9" ht="17.100000000000001" customHeight="1">
      <c r="A75" s="85"/>
      <c r="B75" s="57"/>
      <c r="C75" s="29" t="s">
        <v>124</v>
      </c>
      <c r="D75" s="29" t="s">
        <v>125</v>
      </c>
      <c r="E75" s="29" t="s">
        <v>37</v>
      </c>
      <c r="F75" s="30">
        <v>1.71</v>
      </c>
      <c r="G75" s="31"/>
      <c r="H75" s="32">
        <f t="shared" si="1"/>
        <v>0</v>
      </c>
    </row>
    <row r="76" spans="1:9" ht="17.100000000000001" customHeight="1">
      <c r="A76" s="85"/>
      <c r="B76" s="57"/>
      <c r="C76" s="29" t="s">
        <v>127</v>
      </c>
      <c r="D76" s="29" t="s">
        <v>128</v>
      </c>
      <c r="E76" s="29" t="s">
        <v>16</v>
      </c>
      <c r="F76" s="30">
        <v>46</v>
      </c>
      <c r="G76" s="31"/>
      <c r="H76" s="32">
        <f t="shared" si="1"/>
        <v>0</v>
      </c>
    </row>
    <row r="77" spans="1:9" ht="17.100000000000001" customHeight="1">
      <c r="A77" s="85"/>
      <c r="B77" s="57"/>
      <c r="C77" s="29" t="s">
        <v>129</v>
      </c>
      <c r="D77" s="29" t="s">
        <v>130</v>
      </c>
      <c r="E77" s="29" t="s">
        <v>16</v>
      </c>
      <c r="F77" s="30">
        <v>60</v>
      </c>
      <c r="G77" s="31"/>
      <c r="H77" s="32">
        <f t="shared" si="1"/>
        <v>0</v>
      </c>
      <c r="I77" s="46"/>
    </row>
    <row r="78" spans="1:9" ht="17.100000000000001" customHeight="1">
      <c r="A78" s="85"/>
      <c r="B78" s="57"/>
      <c r="C78" s="56" t="s">
        <v>131</v>
      </c>
      <c r="D78" s="29"/>
      <c r="E78" s="29" t="s">
        <v>18</v>
      </c>
      <c r="F78" s="30">
        <v>20</v>
      </c>
      <c r="G78" s="31"/>
      <c r="H78" s="32">
        <f t="shared" ref="H78:H116" si="2">ROUND(F78*G78,2)</f>
        <v>0</v>
      </c>
      <c r="I78" s="46"/>
    </row>
    <row r="79" spans="1:9" ht="17.100000000000001" customHeight="1">
      <c r="A79" s="85"/>
      <c r="B79" s="57"/>
      <c r="C79" s="56"/>
      <c r="D79" s="29"/>
      <c r="E79" s="29" t="s">
        <v>20</v>
      </c>
      <c r="F79" s="30">
        <v>4</v>
      </c>
      <c r="G79" s="31"/>
      <c r="H79" s="32">
        <f t="shared" si="2"/>
        <v>0</v>
      </c>
      <c r="I79" s="46"/>
    </row>
    <row r="80" spans="1:9" ht="22.5" customHeight="1">
      <c r="A80" s="85"/>
      <c r="B80" s="57"/>
      <c r="C80" s="29" t="s">
        <v>132</v>
      </c>
      <c r="D80" s="56" t="s">
        <v>133</v>
      </c>
      <c r="E80" s="56"/>
      <c r="F80" s="30">
        <v>400</v>
      </c>
      <c r="G80" s="31"/>
      <c r="H80" s="32">
        <f t="shared" si="2"/>
        <v>0</v>
      </c>
      <c r="I80" s="46"/>
    </row>
    <row r="81" spans="1:9" ht="22.5" customHeight="1">
      <c r="A81" s="85"/>
      <c r="B81" s="57"/>
      <c r="C81" s="29" t="s">
        <v>134</v>
      </c>
      <c r="D81" s="29"/>
      <c r="E81" s="29"/>
      <c r="F81" s="30">
        <v>350</v>
      </c>
      <c r="G81" s="31"/>
      <c r="H81" s="32">
        <f t="shared" si="2"/>
        <v>0</v>
      </c>
      <c r="I81" s="46"/>
    </row>
    <row r="82" spans="1:9" ht="22.5" customHeight="1">
      <c r="A82" s="85"/>
      <c r="B82" s="57"/>
      <c r="C82" s="29" t="s">
        <v>135</v>
      </c>
      <c r="D82" s="29"/>
      <c r="E82" s="29"/>
      <c r="F82" s="30">
        <v>82</v>
      </c>
      <c r="G82" s="31"/>
      <c r="H82" s="32">
        <f t="shared" si="2"/>
        <v>0</v>
      </c>
      <c r="I82" s="46"/>
    </row>
    <row r="83" spans="1:9" ht="17.100000000000001" customHeight="1">
      <c r="A83" s="85" t="s">
        <v>34</v>
      </c>
      <c r="B83" s="57" t="s">
        <v>136</v>
      </c>
      <c r="C83" s="56" t="s">
        <v>137</v>
      </c>
      <c r="D83" s="56" t="s">
        <v>115</v>
      </c>
      <c r="E83" s="44" t="s">
        <v>17</v>
      </c>
      <c r="F83" s="30">
        <v>42.81</v>
      </c>
      <c r="G83" s="31"/>
      <c r="H83" s="32">
        <f t="shared" si="2"/>
        <v>0</v>
      </c>
    </row>
    <row r="84" spans="1:9" ht="17.100000000000001" customHeight="1">
      <c r="A84" s="85"/>
      <c r="B84" s="57"/>
      <c r="C84" s="56"/>
      <c r="D84" s="56"/>
      <c r="E84" s="44" t="s">
        <v>18</v>
      </c>
      <c r="F84" s="30">
        <v>370</v>
      </c>
      <c r="G84" s="31"/>
      <c r="H84" s="32">
        <f t="shared" si="2"/>
        <v>0</v>
      </c>
      <c r="I84" s="46"/>
    </row>
    <row r="85" spans="1:9" ht="17.100000000000001" customHeight="1">
      <c r="A85" s="85"/>
      <c r="B85" s="57"/>
      <c r="C85" s="56"/>
      <c r="D85" s="56"/>
      <c r="E85" s="44" t="s">
        <v>19</v>
      </c>
      <c r="F85" s="30">
        <v>8.51</v>
      </c>
      <c r="G85" s="31"/>
      <c r="H85" s="32">
        <f t="shared" si="2"/>
        <v>0</v>
      </c>
    </row>
    <row r="86" spans="1:9" ht="17.100000000000001" customHeight="1">
      <c r="A86" s="85"/>
      <c r="B86" s="57"/>
      <c r="C86" s="56"/>
      <c r="D86" s="56"/>
      <c r="E86" s="44" t="s">
        <v>40</v>
      </c>
      <c r="F86" s="30">
        <v>2.0699999999999998</v>
      </c>
      <c r="G86" s="31"/>
      <c r="H86" s="32">
        <f t="shared" si="2"/>
        <v>0</v>
      </c>
    </row>
    <row r="87" spans="1:9" ht="17.100000000000001" customHeight="1">
      <c r="A87" s="85"/>
      <c r="B87" s="57"/>
      <c r="C87" s="56"/>
      <c r="D87" s="56"/>
      <c r="E87" s="44" t="s">
        <v>69</v>
      </c>
      <c r="F87" s="30">
        <v>13</v>
      </c>
      <c r="G87" s="31"/>
      <c r="H87" s="32">
        <f t="shared" si="2"/>
        <v>0</v>
      </c>
    </row>
    <row r="88" spans="1:9" ht="17.100000000000001" customHeight="1">
      <c r="A88" s="85"/>
      <c r="B88" s="57"/>
      <c r="C88" s="29" t="s">
        <v>138</v>
      </c>
      <c r="D88" s="29" t="s">
        <v>24</v>
      </c>
      <c r="E88" s="44"/>
      <c r="F88" s="30">
        <f>64+54</f>
        <v>118</v>
      </c>
      <c r="G88" s="31"/>
      <c r="H88" s="32">
        <f t="shared" si="2"/>
        <v>0</v>
      </c>
    </row>
    <row r="89" spans="1:9" ht="17.100000000000001" customHeight="1">
      <c r="A89" s="85" t="s">
        <v>35</v>
      </c>
      <c r="B89" s="57" t="s">
        <v>139</v>
      </c>
      <c r="C89" s="29" t="s">
        <v>140</v>
      </c>
      <c r="D89" s="29" t="s">
        <v>24</v>
      </c>
      <c r="E89" s="44"/>
      <c r="F89" s="30">
        <v>15</v>
      </c>
      <c r="G89" s="31"/>
      <c r="H89" s="32">
        <f t="shared" si="2"/>
        <v>0</v>
      </c>
    </row>
    <row r="90" spans="1:9" ht="17.100000000000001" customHeight="1">
      <c r="A90" s="85"/>
      <c r="B90" s="57"/>
      <c r="C90" s="29" t="s">
        <v>141</v>
      </c>
      <c r="D90" s="29" t="s">
        <v>24</v>
      </c>
      <c r="E90" s="44"/>
      <c r="F90" s="30">
        <v>94</v>
      </c>
      <c r="G90" s="31"/>
      <c r="H90" s="32">
        <f t="shared" si="2"/>
        <v>0</v>
      </c>
    </row>
    <row r="91" spans="1:9" ht="17.100000000000001" customHeight="1">
      <c r="A91" s="85"/>
      <c r="B91" s="57"/>
      <c r="C91" s="29" t="s">
        <v>142</v>
      </c>
      <c r="D91" s="29"/>
      <c r="E91" s="44" t="s">
        <v>108</v>
      </c>
      <c r="F91" s="30">
        <v>250</v>
      </c>
      <c r="G91" s="31"/>
      <c r="H91" s="32">
        <f t="shared" si="2"/>
        <v>0</v>
      </c>
    </row>
    <row r="92" spans="1:9" ht="17.100000000000001" customHeight="1">
      <c r="A92" s="84" t="s">
        <v>36</v>
      </c>
      <c r="B92" s="28" t="s">
        <v>143</v>
      </c>
      <c r="C92" s="29" t="s">
        <v>144</v>
      </c>
      <c r="D92" s="29" t="s">
        <v>145</v>
      </c>
      <c r="E92" s="29" t="s">
        <v>16</v>
      </c>
      <c r="F92" s="30">
        <v>16</v>
      </c>
      <c r="G92" s="31"/>
      <c r="H92" s="32">
        <f t="shared" si="2"/>
        <v>0</v>
      </c>
    </row>
    <row r="93" spans="1:9" ht="17.100000000000001" customHeight="1">
      <c r="A93" s="85" t="s">
        <v>38</v>
      </c>
      <c r="B93" s="57" t="s">
        <v>146</v>
      </c>
      <c r="C93" s="29" t="s">
        <v>147</v>
      </c>
      <c r="D93" s="29" t="s">
        <v>24</v>
      </c>
      <c r="E93" s="29"/>
      <c r="F93" s="30">
        <v>504</v>
      </c>
      <c r="G93" s="31"/>
      <c r="H93" s="32">
        <f t="shared" si="2"/>
        <v>0</v>
      </c>
    </row>
    <row r="94" spans="1:9" ht="17.100000000000001" customHeight="1">
      <c r="A94" s="85"/>
      <c r="B94" s="57"/>
      <c r="C94" s="29" t="s">
        <v>148</v>
      </c>
      <c r="D94" s="29"/>
      <c r="E94" s="29" t="s">
        <v>108</v>
      </c>
      <c r="F94" s="30">
        <v>240</v>
      </c>
      <c r="G94" s="31"/>
      <c r="H94" s="32">
        <f t="shared" si="2"/>
        <v>0</v>
      </c>
    </row>
    <row r="95" spans="1:9" ht="17.100000000000001" customHeight="1">
      <c r="A95" s="84" t="s">
        <v>39</v>
      </c>
      <c r="B95" s="28" t="s">
        <v>149</v>
      </c>
      <c r="C95" s="29" t="s">
        <v>150</v>
      </c>
      <c r="D95" s="29" t="s">
        <v>151</v>
      </c>
      <c r="E95" s="29" t="s">
        <v>16</v>
      </c>
      <c r="F95" s="30">
        <v>12</v>
      </c>
      <c r="G95" s="31"/>
      <c r="H95" s="32">
        <f t="shared" si="2"/>
        <v>0</v>
      </c>
    </row>
    <row r="96" spans="1:9" ht="25.5">
      <c r="A96" s="84" t="s">
        <v>41</v>
      </c>
      <c r="B96" s="28" t="s">
        <v>152</v>
      </c>
      <c r="C96" s="29" t="s">
        <v>153</v>
      </c>
      <c r="D96" s="29"/>
      <c r="E96" s="29" t="s">
        <v>154</v>
      </c>
      <c r="F96" s="30">
        <v>60</v>
      </c>
      <c r="G96" s="31"/>
      <c r="H96" s="32">
        <f t="shared" ref="H96" si="3">ROUND(F96*G96,2)</f>
        <v>0</v>
      </c>
    </row>
    <row r="97" spans="1:8" ht="17.100000000000001" customHeight="1">
      <c r="A97" s="84" t="s">
        <v>42</v>
      </c>
      <c r="B97" s="28" t="s">
        <v>155</v>
      </c>
      <c r="C97" s="29" t="s">
        <v>156</v>
      </c>
      <c r="D97" s="29"/>
      <c r="E97" s="29"/>
      <c r="F97" s="30">
        <f>386.4+10.31</f>
        <v>396.71</v>
      </c>
      <c r="G97" s="31"/>
      <c r="H97" s="32">
        <f t="shared" si="2"/>
        <v>0</v>
      </c>
    </row>
    <row r="98" spans="1:8" ht="17.100000000000001" customHeight="1">
      <c r="A98" s="84" t="s">
        <v>44</v>
      </c>
      <c r="B98" s="28" t="s">
        <v>157</v>
      </c>
      <c r="C98" s="29" t="s">
        <v>158</v>
      </c>
      <c r="D98" s="45"/>
      <c r="E98" s="45"/>
      <c r="F98" s="30">
        <f>684+105.84</f>
        <v>789.84</v>
      </c>
      <c r="G98" s="31"/>
      <c r="H98" s="32">
        <f t="shared" si="2"/>
        <v>0</v>
      </c>
    </row>
    <row r="99" spans="1:8" ht="17.100000000000001" customHeight="1">
      <c r="A99" s="85" t="s">
        <v>45</v>
      </c>
      <c r="B99" s="57" t="s">
        <v>159</v>
      </c>
      <c r="C99" s="56" t="s">
        <v>160</v>
      </c>
      <c r="D99" s="56" t="s">
        <v>115</v>
      </c>
      <c r="E99" s="29" t="s">
        <v>68</v>
      </c>
      <c r="F99" s="30">
        <f>2.4+8.2</f>
        <v>10.6</v>
      </c>
      <c r="G99" s="31"/>
      <c r="H99" s="32">
        <f t="shared" si="2"/>
        <v>0</v>
      </c>
    </row>
    <row r="100" spans="1:8" ht="17.100000000000001" customHeight="1">
      <c r="A100" s="85"/>
      <c r="B100" s="57"/>
      <c r="C100" s="56"/>
      <c r="D100" s="56"/>
      <c r="E100" s="29" t="s">
        <v>28</v>
      </c>
      <c r="F100" s="30">
        <f>10.8</f>
        <v>10.8</v>
      </c>
      <c r="G100" s="31"/>
      <c r="H100" s="32">
        <f t="shared" si="2"/>
        <v>0</v>
      </c>
    </row>
    <row r="101" spans="1:8" ht="17.100000000000001" customHeight="1">
      <c r="A101" s="85"/>
      <c r="B101" s="57"/>
      <c r="C101" s="56"/>
      <c r="D101" s="56"/>
      <c r="E101" s="29" t="s">
        <v>161</v>
      </c>
      <c r="F101" s="30">
        <f>37+14.2+21+40+12.6+26.6</f>
        <v>151.4</v>
      </c>
      <c r="G101" s="31"/>
      <c r="H101" s="32">
        <f t="shared" si="2"/>
        <v>0</v>
      </c>
    </row>
    <row r="102" spans="1:8" ht="17.100000000000001" customHeight="1">
      <c r="A102" s="85"/>
      <c r="B102" s="57"/>
      <c r="C102" s="56"/>
      <c r="D102" s="56"/>
      <c r="E102" s="29" t="s">
        <v>19</v>
      </c>
      <c r="F102" s="30">
        <f>4+7.2+4+4</f>
        <v>19.2</v>
      </c>
      <c r="G102" s="31"/>
      <c r="H102" s="32">
        <f t="shared" si="2"/>
        <v>0</v>
      </c>
    </row>
    <row r="103" spans="1:8" ht="17.100000000000001" customHeight="1">
      <c r="A103" s="85"/>
      <c r="B103" s="57"/>
      <c r="C103" s="56" t="s">
        <v>162</v>
      </c>
      <c r="D103" s="56" t="s">
        <v>115</v>
      </c>
      <c r="E103" s="29" t="s">
        <v>17</v>
      </c>
      <c r="F103" s="30">
        <v>0.6</v>
      </c>
      <c r="G103" s="31"/>
      <c r="H103" s="32">
        <f t="shared" si="2"/>
        <v>0</v>
      </c>
    </row>
    <row r="104" spans="1:8" ht="17.100000000000001" customHeight="1">
      <c r="A104" s="85"/>
      <c r="B104" s="57"/>
      <c r="C104" s="56"/>
      <c r="D104" s="56"/>
      <c r="E104" s="29" t="s">
        <v>29</v>
      </c>
      <c r="F104" s="30">
        <v>21</v>
      </c>
      <c r="G104" s="31"/>
      <c r="H104" s="32">
        <f t="shared" si="2"/>
        <v>0</v>
      </c>
    </row>
    <row r="105" spans="1:8" ht="17.100000000000001" customHeight="1">
      <c r="A105" s="85"/>
      <c r="B105" s="57"/>
      <c r="C105" s="56"/>
      <c r="D105" s="56"/>
      <c r="E105" s="29" t="s">
        <v>18</v>
      </c>
      <c r="F105" s="30">
        <v>16.559999999999999</v>
      </c>
      <c r="G105" s="31"/>
      <c r="H105" s="32">
        <f t="shared" si="2"/>
        <v>0</v>
      </c>
    </row>
    <row r="106" spans="1:8" ht="17.100000000000001" customHeight="1">
      <c r="A106" s="85"/>
      <c r="B106" s="57"/>
      <c r="C106" s="56"/>
      <c r="D106" s="56"/>
      <c r="E106" s="29" t="s">
        <v>19</v>
      </c>
      <c r="F106" s="30">
        <v>12</v>
      </c>
      <c r="G106" s="31"/>
      <c r="H106" s="32">
        <f t="shared" si="2"/>
        <v>0</v>
      </c>
    </row>
    <row r="107" spans="1:8" ht="17.100000000000001" customHeight="1">
      <c r="A107" s="85"/>
      <c r="B107" s="57"/>
      <c r="C107" s="56"/>
      <c r="D107" s="56"/>
      <c r="E107" s="29" t="s">
        <v>22</v>
      </c>
      <c r="F107" s="30">
        <v>10.15</v>
      </c>
      <c r="G107" s="31"/>
      <c r="H107" s="32">
        <f t="shared" si="2"/>
        <v>0</v>
      </c>
    </row>
    <row r="108" spans="1:8" ht="17.100000000000001" customHeight="1">
      <c r="A108" s="85"/>
      <c r="B108" s="57"/>
      <c r="C108" s="56"/>
      <c r="D108" s="56"/>
      <c r="E108" s="29" t="s">
        <v>20</v>
      </c>
      <c r="F108" s="30">
        <v>3.05</v>
      </c>
      <c r="G108" s="31"/>
      <c r="H108" s="32">
        <f t="shared" si="2"/>
        <v>0</v>
      </c>
    </row>
    <row r="109" spans="1:8" ht="17.100000000000001" customHeight="1">
      <c r="A109" s="85"/>
      <c r="B109" s="57"/>
      <c r="C109" s="56"/>
      <c r="D109" s="56"/>
      <c r="E109" s="29" t="s">
        <v>69</v>
      </c>
      <c r="F109" s="30">
        <v>95</v>
      </c>
      <c r="G109" s="31"/>
      <c r="H109" s="32">
        <f t="shared" si="2"/>
        <v>0</v>
      </c>
    </row>
    <row r="110" spans="1:8" ht="25.5">
      <c r="A110" s="85"/>
      <c r="B110" s="57"/>
      <c r="C110" s="29" t="s">
        <v>163</v>
      </c>
      <c r="D110" s="56" t="s">
        <v>24</v>
      </c>
      <c r="E110" s="56"/>
      <c r="F110" s="30">
        <v>816</v>
      </c>
      <c r="G110" s="31"/>
      <c r="H110" s="32">
        <f t="shared" si="2"/>
        <v>0</v>
      </c>
    </row>
    <row r="111" spans="1:8" ht="17.100000000000001" customHeight="1">
      <c r="A111" s="84" t="s">
        <v>46</v>
      </c>
      <c r="B111" s="28" t="s">
        <v>164</v>
      </c>
      <c r="C111" s="29" t="s">
        <v>165</v>
      </c>
      <c r="D111" s="29"/>
      <c r="E111" s="29" t="s">
        <v>21</v>
      </c>
      <c r="F111" s="30">
        <v>8.5</v>
      </c>
      <c r="G111" s="31"/>
      <c r="H111" s="32">
        <f t="shared" si="2"/>
        <v>0</v>
      </c>
    </row>
    <row r="112" spans="1:8" ht="30" customHeight="1">
      <c r="A112" s="84" t="s">
        <v>47</v>
      </c>
      <c r="B112" s="28" t="s">
        <v>166</v>
      </c>
      <c r="C112" s="29" t="s">
        <v>167</v>
      </c>
      <c r="D112" s="29"/>
      <c r="E112" s="29"/>
      <c r="F112" s="30">
        <v>750</v>
      </c>
      <c r="G112" s="31"/>
      <c r="H112" s="32">
        <f t="shared" si="2"/>
        <v>0</v>
      </c>
    </row>
    <row r="113" spans="1:8" ht="17.100000000000001" customHeight="1">
      <c r="A113" s="84" t="s">
        <v>48</v>
      </c>
      <c r="B113" s="28" t="s">
        <v>168</v>
      </c>
      <c r="C113" s="29" t="s">
        <v>169</v>
      </c>
      <c r="D113" s="29" t="s">
        <v>24</v>
      </c>
      <c r="E113" s="29"/>
      <c r="F113" s="30">
        <v>672</v>
      </c>
      <c r="G113" s="31"/>
      <c r="H113" s="32">
        <f t="shared" si="2"/>
        <v>0</v>
      </c>
    </row>
    <row r="114" spans="1:8" ht="25.5">
      <c r="A114" s="85" t="s">
        <v>49</v>
      </c>
      <c r="B114" s="57" t="s">
        <v>170</v>
      </c>
      <c r="C114" s="29" t="s">
        <v>171</v>
      </c>
      <c r="D114" s="29"/>
      <c r="E114" s="29"/>
      <c r="F114" s="30">
        <v>180</v>
      </c>
      <c r="G114" s="31"/>
      <c r="H114" s="32">
        <f t="shared" ref="H114" si="4">ROUND(F114*G114,2)</f>
        <v>0</v>
      </c>
    </row>
    <row r="115" spans="1:8" ht="31.5" customHeight="1">
      <c r="A115" s="85"/>
      <c r="B115" s="57"/>
      <c r="C115" s="29" t="s">
        <v>172</v>
      </c>
      <c r="D115" s="56" t="s">
        <v>24</v>
      </c>
      <c r="E115" s="56"/>
      <c r="F115" s="30">
        <v>870</v>
      </c>
      <c r="G115" s="31"/>
      <c r="H115" s="32">
        <f t="shared" si="2"/>
        <v>0</v>
      </c>
    </row>
    <row r="116" spans="1:8" ht="17.100000000000001" customHeight="1">
      <c r="A116" s="85" t="s">
        <v>50</v>
      </c>
      <c r="B116" s="57" t="s">
        <v>173</v>
      </c>
      <c r="C116" s="56" t="s">
        <v>174</v>
      </c>
      <c r="D116" s="56"/>
      <c r="E116" s="29" t="s">
        <v>175</v>
      </c>
      <c r="F116" s="30">
        <f>323.96-16</f>
        <v>307.95999999999998</v>
      </c>
      <c r="G116" s="31"/>
      <c r="H116" s="32">
        <f t="shared" si="2"/>
        <v>0</v>
      </c>
    </row>
    <row r="117" spans="1:8" ht="17.100000000000001" customHeight="1">
      <c r="A117" s="85"/>
      <c r="B117" s="57"/>
      <c r="C117" s="56"/>
      <c r="D117" s="56"/>
      <c r="E117" s="29" t="s">
        <v>176</v>
      </c>
      <c r="F117" s="30">
        <f>3.28</f>
        <v>3.28</v>
      </c>
      <c r="G117" s="31"/>
      <c r="H117" s="32">
        <f t="shared" ref="H117:H153" si="5">ROUND(F117*G117,2)</f>
        <v>0</v>
      </c>
    </row>
    <row r="118" spans="1:8" ht="17.100000000000001" customHeight="1">
      <c r="A118" s="85"/>
      <c r="B118" s="57"/>
      <c r="C118" s="56"/>
      <c r="D118" s="56"/>
      <c r="E118" s="29" t="s">
        <v>177</v>
      </c>
      <c r="F118" s="30">
        <f>2.94</f>
        <v>2.94</v>
      </c>
      <c r="G118" s="31"/>
      <c r="H118" s="32">
        <f t="shared" si="5"/>
        <v>0</v>
      </c>
    </row>
    <row r="119" spans="1:8" ht="17.100000000000001" customHeight="1">
      <c r="A119" s="85"/>
      <c r="B119" s="57"/>
      <c r="C119" s="56"/>
      <c r="D119" s="56"/>
      <c r="E119" s="29" t="s">
        <v>23</v>
      </c>
      <c r="F119" s="30">
        <f>1225-19.4</f>
        <v>1205.5999999999999</v>
      </c>
      <c r="G119" s="31"/>
      <c r="H119" s="32">
        <f t="shared" si="5"/>
        <v>0</v>
      </c>
    </row>
    <row r="120" spans="1:8" ht="17.100000000000001" customHeight="1">
      <c r="A120" s="85"/>
      <c r="B120" s="57"/>
      <c r="C120" s="56"/>
      <c r="D120" s="56"/>
      <c r="E120" s="29" t="s">
        <v>18</v>
      </c>
      <c r="F120" s="30">
        <f>1617.84-156.24+169.78+((20+53+30+17+14+12+15)*0.24)+33.6</f>
        <v>1703.62</v>
      </c>
      <c r="G120" s="31"/>
      <c r="H120" s="32">
        <f t="shared" si="5"/>
        <v>0</v>
      </c>
    </row>
    <row r="121" spans="1:8" ht="17.100000000000001" customHeight="1">
      <c r="A121" s="85"/>
      <c r="B121" s="57"/>
      <c r="C121" s="56"/>
      <c r="D121" s="56"/>
      <c r="E121" s="29" t="s">
        <v>19</v>
      </c>
      <c r="F121" s="30">
        <f>471.04-24+8.64</f>
        <v>455.68</v>
      </c>
      <c r="G121" s="31"/>
      <c r="H121" s="32">
        <f t="shared" si="5"/>
        <v>0</v>
      </c>
    </row>
    <row r="122" spans="1:8" ht="17.100000000000001" customHeight="1">
      <c r="A122" s="85"/>
      <c r="B122" s="57"/>
      <c r="C122" s="56"/>
      <c r="D122" s="56"/>
      <c r="E122" s="29" t="s">
        <v>178</v>
      </c>
      <c r="F122" s="30">
        <f>200.4-18-18.72+82.3+7.64+((11+5+5+7+10+7)*0.12)</f>
        <v>259.02</v>
      </c>
      <c r="G122" s="31"/>
      <c r="H122" s="32">
        <f t="shared" si="5"/>
        <v>0</v>
      </c>
    </row>
    <row r="123" spans="1:8" ht="17.100000000000001" customHeight="1">
      <c r="A123" s="85"/>
      <c r="B123" s="57"/>
      <c r="C123" s="56"/>
      <c r="D123" s="56"/>
      <c r="E123" s="29" t="s">
        <v>179</v>
      </c>
      <c r="F123" s="30">
        <f>3*1.49</f>
        <v>4.47</v>
      </c>
      <c r="G123" s="31"/>
      <c r="H123" s="32">
        <f t="shared" si="5"/>
        <v>0</v>
      </c>
    </row>
    <row r="124" spans="1:8" ht="17.100000000000001" customHeight="1">
      <c r="A124" s="85"/>
      <c r="B124" s="57"/>
      <c r="C124" s="56"/>
      <c r="D124" s="56"/>
      <c r="E124" s="29" t="s">
        <v>180</v>
      </c>
      <c r="F124" s="30">
        <f>3*2.19</f>
        <v>6.57</v>
      </c>
      <c r="G124" s="31"/>
      <c r="H124" s="32">
        <f t="shared" si="5"/>
        <v>0</v>
      </c>
    </row>
    <row r="125" spans="1:8" ht="17.100000000000001" customHeight="1">
      <c r="A125" s="85"/>
      <c r="B125" s="57"/>
      <c r="C125" s="56"/>
      <c r="D125" s="56"/>
      <c r="E125" s="29" t="s">
        <v>16</v>
      </c>
      <c r="F125" s="30">
        <v>262</v>
      </c>
      <c r="G125" s="31"/>
      <c r="H125" s="32">
        <f t="shared" si="5"/>
        <v>0</v>
      </c>
    </row>
    <row r="126" spans="1:8" ht="17.100000000000001" customHeight="1">
      <c r="A126" s="85"/>
      <c r="B126" s="57"/>
      <c r="C126" s="56"/>
      <c r="D126" s="56"/>
      <c r="E126" s="29" t="s">
        <v>181</v>
      </c>
      <c r="F126" s="30">
        <v>40.049999999999997</v>
      </c>
      <c r="G126" s="31"/>
      <c r="H126" s="32">
        <f t="shared" si="5"/>
        <v>0</v>
      </c>
    </row>
    <row r="127" spans="1:8" ht="17.100000000000001" customHeight="1">
      <c r="A127" s="85"/>
      <c r="B127" s="57"/>
      <c r="C127" s="56"/>
      <c r="D127" s="56"/>
      <c r="E127" s="29" t="s">
        <v>20</v>
      </c>
      <c r="F127" s="30">
        <f>16.28-0.79+7.88</f>
        <v>23.37</v>
      </c>
      <c r="G127" s="31"/>
      <c r="H127" s="32">
        <f t="shared" si="5"/>
        <v>0</v>
      </c>
    </row>
    <row r="128" spans="1:8" ht="17.100000000000001" customHeight="1">
      <c r="A128" s="85"/>
      <c r="B128" s="57"/>
      <c r="C128" s="56"/>
      <c r="D128" s="56"/>
      <c r="E128" s="29" t="s">
        <v>43</v>
      </c>
      <c r="F128" s="30">
        <f>4.5+26.13</f>
        <v>30.63</v>
      </c>
      <c r="G128" s="31"/>
      <c r="H128" s="32">
        <f t="shared" si="5"/>
        <v>0</v>
      </c>
    </row>
    <row r="129" spans="1:8" ht="17.100000000000001" customHeight="1">
      <c r="A129" s="85"/>
      <c r="B129" s="57"/>
      <c r="C129" s="56"/>
      <c r="D129" s="56"/>
      <c r="E129" s="29" t="s">
        <v>182</v>
      </c>
      <c r="F129" s="30">
        <f>1.7</f>
        <v>1.7</v>
      </c>
      <c r="G129" s="31"/>
      <c r="H129" s="32">
        <f t="shared" si="5"/>
        <v>0</v>
      </c>
    </row>
    <row r="130" spans="1:8" ht="17.100000000000001" customHeight="1">
      <c r="A130" s="85"/>
      <c r="B130" s="57"/>
      <c r="C130" s="56"/>
      <c r="D130" s="56"/>
      <c r="E130" s="29" t="s">
        <v>69</v>
      </c>
      <c r="F130" s="30">
        <v>120</v>
      </c>
      <c r="G130" s="31"/>
      <c r="H130" s="32">
        <f t="shared" si="5"/>
        <v>0</v>
      </c>
    </row>
    <row r="131" spans="1:8" ht="17.100000000000001" customHeight="1">
      <c r="A131" s="85"/>
      <c r="B131" s="57"/>
      <c r="C131" s="29" t="s">
        <v>183</v>
      </c>
      <c r="D131" s="29"/>
      <c r="E131" s="29" t="s">
        <v>18</v>
      </c>
      <c r="F131" s="30">
        <v>110.96</v>
      </c>
      <c r="G131" s="31"/>
      <c r="H131" s="32">
        <f t="shared" si="5"/>
        <v>0</v>
      </c>
    </row>
    <row r="132" spans="1:8" ht="17.100000000000001" customHeight="1">
      <c r="A132" s="85"/>
      <c r="B132" s="57"/>
      <c r="C132" s="29" t="s">
        <v>184</v>
      </c>
      <c r="D132" s="29"/>
      <c r="E132" s="29" t="s">
        <v>185</v>
      </c>
      <c r="F132" s="30">
        <v>178</v>
      </c>
      <c r="G132" s="31"/>
      <c r="H132" s="32">
        <f t="shared" si="5"/>
        <v>0</v>
      </c>
    </row>
    <row r="133" spans="1:8" ht="32.25" customHeight="1">
      <c r="A133" s="85" t="s">
        <v>51</v>
      </c>
      <c r="B133" s="57" t="s">
        <v>186</v>
      </c>
      <c r="C133" s="29" t="s">
        <v>187</v>
      </c>
      <c r="D133" s="56" t="s">
        <v>24</v>
      </c>
      <c r="E133" s="56"/>
      <c r="F133" s="30">
        <f>59.28+71.84+125.4+649.68+110.16+17.16+1535.16+100+4.72+37.68+7.2+59.3</f>
        <v>2777.58</v>
      </c>
      <c r="G133" s="31"/>
      <c r="H133" s="32">
        <f t="shared" si="5"/>
        <v>0</v>
      </c>
    </row>
    <row r="134" spans="1:8" ht="32.25" customHeight="1">
      <c r="A134" s="85"/>
      <c r="B134" s="57"/>
      <c r="C134" s="29" t="s">
        <v>188</v>
      </c>
      <c r="D134" s="29"/>
      <c r="E134" s="29" t="s">
        <v>189</v>
      </c>
      <c r="F134" s="30">
        <v>100</v>
      </c>
      <c r="G134" s="31"/>
      <c r="H134" s="32">
        <f t="shared" si="5"/>
        <v>0</v>
      </c>
    </row>
    <row r="135" spans="1:8" ht="17.100000000000001" customHeight="1">
      <c r="A135" s="85" t="s">
        <v>52</v>
      </c>
      <c r="B135" s="57" t="s">
        <v>15</v>
      </c>
      <c r="C135" s="56" t="s">
        <v>190</v>
      </c>
      <c r="D135" s="56" t="s">
        <v>24</v>
      </c>
      <c r="E135" s="64"/>
      <c r="F135" s="30">
        <v>1742.12</v>
      </c>
      <c r="G135" s="31"/>
      <c r="H135" s="32">
        <f t="shared" si="5"/>
        <v>0</v>
      </c>
    </row>
    <row r="136" spans="1:8" ht="17.100000000000001" customHeight="1">
      <c r="A136" s="85"/>
      <c r="B136" s="57"/>
      <c r="C136" s="56"/>
      <c r="D136" s="56" t="s">
        <v>24</v>
      </c>
      <c r="E136" s="64"/>
      <c r="F136" s="30">
        <v>642.12</v>
      </c>
      <c r="G136" s="31"/>
      <c r="H136" s="32">
        <f t="shared" si="5"/>
        <v>0</v>
      </c>
    </row>
    <row r="137" spans="1:8" ht="17.100000000000001" customHeight="1">
      <c r="A137" s="86" t="s">
        <v>53</v>
      </c>
      <c r="B137" s="58" t="s">
        <v>25</v>
      </c>
      <c r="C137" s="29"/>
      <c r="D137" s="62" t="s">
        <v>24</v>
      </c>
      <c r="E137" s="63"/>
      <c r="F137" s="30">
        <v>3711.99</v>
      </c>
      <c r="G137" s="31"/>
      <c r="H137" s="32">
        <f t="shared" si="5"/>
        <v>0</v>
      </c>
    </row>
    <row r="138" spans="1:8" ht="17.100000000000001" customHeight="1">
      <c r="A138" s="87"/>
      <c r="B138" s="59"/>
      <c r="C138" s="29"/>
      <c r="D138" s="62" t="s">
        <v>24</v>
      </c>
      <c r="E138" s="63"/>
      <c r="F138" s="30">
        <v>178</v>
      </c>
      <c r="G138" s="31"/>
      <c r="H138" s="32">
        <f t="shared" si="5"/>
        <v>0</v>
      </c>
    </row>
    <row r="139" spans="1:8" ht="27.75" customHeight="1">
      <c r="A139" s="87"/>
      <c r="B139" s="59"/>
      <c r="C139" s="29" t="s">
        <v>191</v>
      </c>
      <c r="D139" s="56" t="s">
        <v>24</v>
      </c>
      <c r="E139" s="56"/>
      <c r="F139" s="30">
        <f>27+12+15+36</f>
        <v>90</v>
      </c>
      <c r="G139" s="31"/>
      <c r="H139" s="32">
        <f t="shared" si="5"/>
        <v>0</v>
      </c>
    </row>
    <row r="140" spans="1:8" ht="27.75" customHeight="1">
      <c r="A140" s="87"/>
      <c r="B140" s="59"/>
      <c r="C140" s="56" t="s">
        <v>192</v>
      </c>
      <c r="D140" s="56" t="s">
        <v>17</v>
      </c>
      <c r="E140" s="56"/>
      <c r="F140" s="30">
        <v>7.2</v>
      </c>
      <c r="G140" s="31"/>
      <c r="H140" s="32">
        <f t="shared" si="5"/>
        <v>0</v>
      </c>
    </row>
    <row r="141" spans="1:8" ht="27.75" customHeight="1">
      <c r="A141" s="87"/>
      <c r="B141" s="59"/>
      <c r="C141" s="56"/>
      <c r="D141" s="56" t="s">
        <v>18</v>
      </c>
      <c r="E141" s="56"/>
      <c r="F141" s="30">
        <v>28.08</v>
      </c>
      <c r="G141" s="31"/>
      <c r="H141" s="32">
        <f t="shared" si="5"/>
        <v>0</v>
      </c>
    </row>
    <row r="142" spans="1:8" ht="27.75" customHeight="1">
      <c r="A142" s="88"/>
      <c r="B142" s="60"/>
      <c r="C142" s="56"/>
      <c r="D142" s="56" t="s">
        <v>19</v>
      </c>
      <c r="E142" s="56"/>
      <c r="F142" s="30">
        <v>8</v>
      </c>
      <c r="G142" s="31"/>
      <c r="H142" s="32">
        <f t="shared" si="5"/>
        <v>0</v>
      </c>
    </row>
    <row r="143" spans="1:8" ht="27.75" customHeight="1">
      <c r="A143" s="84" t="s">
        <v>193</v>
      </c>
      <c r="B143" s="28" t="s">
        <v>26</v>
      </c>
      <c r="C143" s="29" t="s">
        <v>194</v>
      </c>
      <c r="D143" s="56" t="s">
        <v>24</v>
      </c>
      <c r="E143" s="56"/>
      <c r="F143" s="30">
        <f>5.76+984.24</f>
        <v>990</v>
      </c>
      <c r="G143" s="31"/>
      <c r="H143" s="32">
        <f t="shared" si="5"/>
        <v>0</v>
      </c>
    </row>
    <row r="144" spans="1:8" ht="17.100000000000001" customHeight="1">
      <c r="A144" s="85" t="s">
        <v>195</v>
      </c>
      <c r="B144" s="57" t="s">
        <v>196</v>
      </c>
      <c r="C144" s="29" t="s">
        <v>197</v>
      </c>
      <c r="D144" s="47"/>
      <c r="E144" s="47"/>
      <c r="F144" s="30">
        <f>548.16+278</f>
        <v>826.16</v>
      </c>
      <c r="G144" s="31"/>
      <c r="H144" s="32">
        <f t="shared" si="5"/>
        <v>0</v>
      </c>
    </row>
    <row r="145" spans="1:8" ht="17.100000000000001" customHeight="1">
      <c r="A145" s="85"/>
      <c r="B145" s="57"/>
      <c r="C145" s="29" t="s">
        <v>198</v>
      </c>
      <c r="D145" s="47"/>
      <c r="E145" s="29" t="s">
        <v>16</v>
      </c>
      <c r="F145" s="30">
        <v>12</v>
      </c>
      <c r="G145" s="31"/>
      <c r="H145" s="32">
        <f t="shared" si="5"/>
        <v>0</v>
      </c>
    </row>
    <row r="146" spans="1:8" ht="17.100000000000001" customHeight="1">
      <c r="A146" s="85"/>
      <c r="B146" s="57"/>
      <c r="C146" s="29" t="s">
        <v>199</v>
      </c>
      <c r="D146" s="56" t="s">
        <v>24</v>
      </c>
      <c r="E146" s="56"/>
      <c r="F146" s="30">
        <v>540</v>
      </c>
      <c r="G146" s="31"/>
      <c r="H146" s="32">
        <f t="shared" si="5"/>
        <v>0</v>
      </c>
    </row>
    <row r="147" spans="1:8" ht="17.100000000000001" customHeight="1">
      <c r="A147" s="85"/>
      <c r="B147" s="57"/>
      <c r="C147" s="29" t="s">
        <v>200</v>
      </c>
      <c r="D147" s="29" t="s">
        <v>201</v>
      </c>
      <c r="E147" s="29"/>
      <c r="F147" s="30">
        <v>540</v>
      </c>
      <c r="G147" s="31"/>
      <c r="H147" s="32">
        <f t="shared" si="5"/>
        <v>0</v>
      </c>
    </row>
    <row r="148" spans="1:8" ht="33" customHeight="1">
      <c r="A148" s="85"/>
      <c r="B148" s="57"/>
      <c r="C148" s="29" t="s">
        <v>202</v>
      </c>
      <c r="D148" s="56" t="s">
        <v>24</v>
      </c>
      <c r="E148" s="56"/>
      <c r="F148" s="30">
        <v>12.31</v>
      </c>
      <c r="G148" s="31"/>
      <c r="H148" s="32">
        <f t="shared" si="5"/>
        <v>0</v>
      </c>
    </row>
    <row r="149" spans="1:8" ht="33" customHeight="1">
      <c r="A149" s="85"/>
      <c r="B149" s="57"/>
      <c r="C149" s="29" t="s">
        <v>203</v>
      </c>
      <c r="D149" s="62" t="s">
        <v>24</v>
      </c>
      <c r="E149" s="63"/>
      <c r="F149" s="30">
        <v>600</v>
      </c>
      <c r="G149" s="31"/>
      <c r="H149" s="32">
        <f t="shared" si="5"/>
        <v>0</v>
      </c>
    </row>
    <row r="150" spans="1:8" ht="17.100000000000001" customHeight="1">
      <c r="A150" s="85"/>
      <c r="B150" s="57"/>
      <c r="C150" s="29" t="s">
        <v>124</v>
      </c>
      <c r="D150" s="29" t="s">
        <v>204</v>
      </c>
      <c r="E150" s="29" t="s">
        <v>16</v>
      </c>
      <c r="F150" s="30">
        <v>16</v>
      </c>
      <c r="G150" s="31"/>
      <c r="H150" s="32">
        <f t="shared" si="5"/>
        <v>0</v>
      </c>
    </row>
    <row r="151" spans="1:8" ht="25.5">
      <c r="A151" s="85"/>
      <c r="B151" s="57"/>
      <c r="C151" s="29" t="s">
        <v>124</v>
      </c>
      <c r="D151" s="29" t="s">
        <v>205</v>
      </c>
      <c r="E151" s="29"/>
      <c r="F151" s="30">
        <v>12</v>
      </c>
      <c r="G151" s="31"/>
      <c r="H151" s="32">
        <f t="shared" si="5"/>
        <v>0</v>
      </c>
    </row>
    <row r="152" spans="1:8" ht="17.100000000000001" customHeight="1">
      <c r="A152" s="85"/>
      <c r="B152" s="57"/>
      <c r="C152" s="29" t="s">
        <v>206</v>
      </c>
      <c r="D152" s="29"/>
      <c r="E152" s="29"/>
      <c r="F152" s="30">
        <v>600</v>
      </c>
      <c r="G152" s="31"/>
      <c r="H152" s="32">
        <f t="shared" si="5"/>
        <v>0</v>
      </c>
    </row>
    <row r="153" spans="1:8" ht="17.100000000000001" customHeight="1">
      <c r="A153" s="85"/>
      <c r="B153" s="57"/>
      <c r="C153" s="29" t="s">
        <v>207</v>
      </c>
      <c r="D153" s="29"/>
      <c r="E153" s="29"/>
      <c r="F153" s="30">
        <v>33</v>
      </c>
      <c r="G153" s="31"/>
      <c r="H153" s="32">
        <f t="shared" si="5"/>
        <v>0</v>
      </c>
    </row>
    <row r="154" spans="1:8" ht="17.100000000000001" customHeight="1">
      <c r="A154" s="85"/>
      <c r="B154" s="57"/>
      <c r="C154" s="29" t="s">
        <v>208</v>
      </c>
      <c r="D154" s="29"/>
      <c r="E154" s="29"/>
      <c r="F154" s="30">
        <v>984</v>
      </c>
      <c r="G154" s="31"/>
      <c r="H154" s="32">
        <f t="shared" ref="H154:H174" si="6">ROUND(F154*G154,2)</f>
        <v>0</v>
      </c>
    </row>
    <row r="155" spans="1:8" ht="17.100000000000001" customHeight="1">
      <c r="A155" s="85"/>
      <c r="B155" s="57"/>
      <c r="C155" s="29" t="s">
        <v>209</v>
      </c>
      <c r="D155" s="29" t="s">
        <v>24</v>
      </c>
      <c r="E155" s="29"/>
      <c r="F155" s="30">
        <v>500</v>
      </c>
      <c r="G155" s="31"/>
      <c r="H155" s="32">
        <f t="shared" si="6"/>
        <v>0</v>
      </c>
    </row>
    <row r="156" spans="1:8" ht="17.100000000000001" customHeight="1">
      <c r="A156" s="85"/>
      <c r="B156" s="57"/>
      <c r="C156" s="29" t="s">
        <v>210</v>
      </c>
      <c r="D156" s="29"/>
      <c r="E156" s="29"/>
      <c r="F156" s="30">
        <v>614</v>
      </c>
      <c r="G156" s="31"/>
      <c r="H156" s="32">
        <f t="shared" si="6"/>
        <v>0</v>
      </c>
    </row>
    <row r="157" spans="1:8" ht="17.100000000000001" customHeight="1">
      <c r="A157" s="85"/>
      <c r="B157" s="57"/>
      <c r="C157" s="29" t="s">
        <v>211</v>
      </c>
      <c r="D157" s="29"/>
      <c r="E157" s="29"/>
      <c r="F157" s="30">
        <v>48</v>
      </c>
      <c r="G157" s="31"/>
      <c r="H157" s="32">
        <f t="shared" si="6"/>
        <v>0</v>
      </c>
    </row>
    <row r="158" spans="1:8" ht="17.100000000000001" customHeight="1">
      <c r="A158" s="85" t="s">
        <v>212</v>
      </c>
      <c r="B158" s="57" t="s">
        <v>213</v>
      </c>
      <c r="C158" s="56" t="s">
        <v>214</v>
      </c>
      <c r="D158" s="29"/>
      <c r="E158" s="29" t="s">
        <v>18</v>
      </c>
      <c r="F158" s="30">
        <v>20</v>
      </c>
      <c r="G158" s="31"/>
      <c r="H158" s="32">
        <f t="shared" si="6"/>
        <v>0</v>
      </c>
    </row>
    <row r="159" spans="1:8" ht="17.100000000000001" customHeight="1">
      <c r="A159" s="85"/>
      <c r="B159" s="57"/>
      <c r="C159" s="56"/>
      <c r="D159" s="29"/>
      <c r="E159" s="29" t="s">
        <v>20</v>
      </c>
      <c r="F159" s="30">
        <v>4</v>
      </c>
      <c r="G159" s="31"/>
      <c r="H159" s="32">
        <f t="shared" si="6"/>
        <v>0</v>
      </c>
    </row>
    <row r="160" spans="1:8" ht="17.100000000000001" customHeight="1">
      <c r="A160" s="85" t="s">
        <v>215</v>
      </c>
      <c r="B160" s="57" t="s">
        <v>216</v>
      </c>
      <c r="C160" s="56" t="s">
        <v>217</v>
      </c>
      <c r="D160" s="56"/>
      <c r="E160" s="29" t="s">
        <v>17</v>
      </c>
      <c r="F160" s="30">
        <v>3.6</v>
      </c>
      <c r="G160" s="31"/>
      <c r="H160" s="32">
        <f t="shared" si="6"/>
        <v>0</v>
      </c>
    </row>
    <row r="161" spans="1:8" ht="17.100000000000001" customHeight="1">
      <c r="A161" s="85"/>
      <c r="B161" s="57"/>
      <c r="C161" s="56"/>
      <c r="D161" s="56"/>
      <c r="E161" s="29" t="s">
        <v>18</v>
      </c>
      <c r="F161" s="30">
        <v>24</v>
      </c>
      <c r="G161" s="31"/>
      <c r="H161" s="32">
        <f t="shared" si="6"/>
        <v>0</v>
      </c>
    </row>
    <row r="162" spans="1:8" ht="17.100000000000001" customHeight="1">
      <c r="A162" s="85"/>
      <c r="B162" s="57"/>
      <c r="C162" s="56"/>
      <c r="D162" s="56"/>
      <c r="E162" s="29" t="s">
        <v>20</v>
      </c>
      <c r="F162" s="30">
        <v>6.04</v>
      </c>
      <c r="G162" s="31"/>
      <c r="H162" s="32">
        <f t="shared" si="6"/>
        <v>0</v>
      </c>
    </row>
    <row r="163" spans="1:8" ht="17.100000000000001" customHeight="1">
      <c r="A163" s="85" t="s">
        <v>218</v>
      </c>
      <c r="B163" s="57" t="s">
        <v>219</v>
      </c>
      <c r="C163" s="29" t="s">
        <v>220</v>
      </c>
      <c r="D163" s="29"/>
      <c r="E163" s="29" t="s">
        <v>40</v>
      </c>
      <c r="F163" s="30">
        <f>200*0.24</f>
        <v>48</v>
      </c>
      <c r="G163" s="31"/>
      <c r="H163" s="32">
        <f t="shared" si="6"/>
        <v>0</v>
      </c>
    </row>
    <row r="164" spans="1:8" ht="17.100000000000001" customHeight="1">
      <c r="A164" s="85"/>
      <c r="B164" s="57"/>
      <c r="C164" s="29" t="s">
        <v>221</v>
      </c>
      <c r="D164" s="29"/>
      <c r="E164" s="29"/>
      <c r="F164" s="30">
        <v>1000</v>
      </c>
      <c r="G164" s="31"/>
      <c r="H164" s="32">
        <f t="shared" si="6"/>
        <v>0</v>
      </c>
    </row>
    <row r="165" spans="1:8" ht="17.100000000000001" customHeight="1">
      <c r="A165" s="85" t="s">
        <v>222</v>
      </c>
      <c r="B165" s="57" t="s">
        <v>223</v>
      </c>
      <c r="C165" s="29" t="s">
        <v>224</v>
      </c>
      <c r="D165" s="29" t="s">
        <v>225</v>
      </c>
      <c r="E165" s="29" t="s">
        <v>16</v>
      </c>
      <c r="F165" s="30">
        <v>12</v>
      </c>
      <c r="G165" s="31"/>
      <c r="H165" s="32">
        <f t="shared" si="6"/>
        <v>0</v>
      </c>
    </row>
    <row r="166" spans="1:8" ht="17.100000000000001" customHeight="1">
      <c r="A166" s="85"/>
      <c r="B166" s="57"/>
      <c r="C166" s="29" t="s">
        <v>226</v>
      </c>
      <c r="D166" s="29"/>
      <c r="E166" s="29" t="s">
        <v>227</v>
      </c>
      <c r="F166" s="30">
        <v>55.2</v>
      </c>
      <c r="G166" s="31"/>
      <c r="H166" s="32">
        <f t="shared" si="6"/>
        <v>0</v>
      </c>
    </row>
    <row r="167" spans="1:8" ht="17.100000000000001" customHeight="1">
      <c r="A167" s="84" t="s">
        <v>228</v>
      </c>
      <c r="B167" s="57" t="s">
        <v>229</v>
      </c>
      <c r="C167" s="29" t="s">
        <v>230</v>
      </c>
      <c r="D167" s="29"/>
      <c r="E167" s="29" t="s">
        <v>27</v>
      </c>
      <c r="F167" s="30">
        <v>24</v>
      </c>
      <c r="G167" s="31"/>
      <c r="H167" s="32">
        <f t="shared" si="6"/>
        <v>0</v>
      </c>
    </row>
    <row r="168" spans="1:8" ht="25.5">
      <c r="A168" s="85" t="s">
        <v>231</v>
      </c>
      <c r="B168" s="57"/>
      <c r="C168" s="29" t="s">
        <v>232</v>
      </c>
      <c r="D168" s="29"/>
      <c r="E168" s="29"/>
      <c r="F168" s="30">
        <v>900</v>
      </c>
      <c r="G168" s="31"/>
      <c r="H168" s="32">
        <f t="shared" si="6"/>
        <v>0</v>
      </c>
    </row>
    <row r="169" spans="1:8">
      <c r="A169" s="85"/>
      <c r="B169" s="57"/>
      <c r="C169" s="29" t="s">
        <v>233</v>
      </c>
      <c r="D169" s="29"/>
      <c r="E169" s="29" t="s">
        <v>108</v>
      </c>
      <c r="F169" s="30">
        <v>850</v>
      </c>
      <c r="G169" s="31"/>
      <c r="H169" s="32">
        <f t="shared" si="6"/>
        <v>0</v>
      </c>
    </row>
    <row r="170" spans="1:8" ht="17.100000000000001" customHeight="1">
      <c r="A170" s="84" t="s">
        <v>234</v>
      </c>
      <c r="B170" s="28" t="s">
        <v>235</v>
      </c>
      <c r="C170" s="29" t="s">
        <v>236</v>
      </c>
      <c r="D170" s="29" t="s">
        <v>24</v>
      </c>
      <c r="E170" s="29"/>
      <c r="F170" s="30">
        <v>900</v>
      </c>
      <c r="G170" s="31"/>
      <c r="H170" s="32">
        <f t="shared" si="6"/>
        <v>0</v>
      </c>
    </row>
    <row r="171" spans="1:8" ht="17.100000000000001" customHeight="1">
      <c r="A171" s="85" t="s">
        <v>237</v>
      </c>
      <c r="B171" s="57" t="s">
        <v>238</v>
      </c>
      <c r="C171" s="56" t="s">
        <v>239</v>
      </c>
      <c r="D171" s="56"/>
      <c r="E171" s="29" t="s">
        <v>40</v>
      </c>
      <c r="F171" s="30">
        <v>3.6</v>
      </c>
      <c r="G171" s="31"/>
      <c r="H171" s="32">
        <f t="shared" si="6"/>
        <v>0</v>
      </c>
    </row>
    <row r="172" spans="1:8" ht="17.100000000000001" customHeight="1">
      <c r="A172" s="85"/>
      <c r="B172" s="57"/>
      <c r="C172" s="56"/>
      <c r="D172" s="56"/>
      <c r="E172" s="29" t="s">
        <v>69</v>
      </c>
      <c r="F172" s="30">
        <v>3.42</v>
      </c>
      <c r="G172" s="31"/>
      <c r="H172" s="32">
        <f t="shared" si="6"/>
        <v>0</v>
      </c>
    </row>
    <row r="173" spans="1:8" ht="45" customHeight="1">
      <c r="A173" s="84" t="s">
        <v>240</v>
      </c>
      <c r="B173" s="48" t="s">
        <v>64</v>
      </c>
      <c r="C173" s="61" t="s">
        <v>241</v>
      </c>
      <c r="D173" s="61"/>
      <c r="E173" s="61"/>
      <c r="F173" s="30">
        <v>60</v>
      </c>
      <c r="G173" s="31"/>
      <c r="H173" s="32">
        <f t="shared" si="6"/>
        <v>0</v>
      </c>
    </row>
    <row r="174" spans="1:8" ht="18" customHeight="1">
      <c r="A174" s="84" t="s">
        <v>242</v>
      </c>
      <c r="B174" s="61" t="s">
        <v>54</v>
      </c>
      <c r="C174" s="61"/>
      <c r="D174" s="61"/>
      <c r="E174" s="49"/>
      <c r="F174" s="30">
        <v>200</v>
      </c>
      <c r="G174" s="31"/>
      <c r="H174" s="32">
        <f t="shared" si="6"/>
        <v>0</v>
      </c>
    </row>
    <row r="175" spans="1:8" ht="18" customHeight="1">
      <c r="A175" s="104" t="s">
        <v>6</v>
      </c>
      <c r="B175" s="104"/>
      <c r="C175" s="104"/>
      <c r="D175" s="104"/>
      <c r="E175" s="104"/>
      <c r="F175" s="105">
        <f>SUM(F6:F174)</f>
        <v>56240.849999999991</v>
      </c>
      <c r="G175" s="105"/>
      <c r="H175" s="105">
        <f>SUM(H6:H174)</f>
        <v>0</v>
      </c>
    </row>
    <row r="176" spans="1:8" ht="18" customHeight="1">
      <c r="A176" s="93" t="s">
        <v>280</v>
      </c>
      <c r="B176" s="94"/>
      <c r="C176" s="94"/>
      <c r="D176" s="94"/>
      <c r="E176" s="95"/>
      <c r="F176" s="106"/>
      <c r="G176" s="82"/>
      <c r="H176" s="82"/>
    </row>
    <row r="177" spans="1:8" ht="18" customHeight="1">
      <c r="A177" s="93" t="s">
        <v>281</v>
      </c>
      <c r="B177" s="94"/>
      <c r="C177" s="94"/>
      <c r="D177" s="94"/>
      <c r="E177" s="95"/>
      <c r="F177" s="106"/>
      <c r="G177" s="82"/>
      <c r="H177" s="105">
        <f>H175+H176</f>
        <v>0</v>
      </c>
    </row>
    <row r="182" spans="1:8">
      <c r="G182" s="46"/>
    </row>
  </sheetData>
  <mergeCells count="115">
    <mergeCell ref="A177:E177"/>
    <mergeCell ref="A176:E176"/>
    <mergeCell ref="A1:H1"/>
    <mergeCell ref="A2:H2"/>
    <mergeCell ref="D7:E7"/>
    <mergeCell ref="D24:E24"/>
    <mergeCell ref="D25:E25"/>
    <mergeCell ref="D26:E26"/>
    <mergeCell ref="D27:E27"/>
    <mergeCell ref="D28:E28"/>
    <mergeCell ref="D29:E29"/>
    <mergeCell ref="D8:D16"/>
    <mergeCell ref="D19:D21"/>
    <mergeCell ref="D135:E135"/>
    <mergeCell ref="D136:E136"/>
    <mergeCell ref="D137:E137"/>
    <mergeCell ref="D30:E30"/>
    <mergeCell ref="D31:E31"/>
    <mergeCell ref="D32:E32"/>
    <mergeCell ref="D33:E33"/>
    <mergeCell ref="D34:E34"/>
    <mergeCell ref="D35:E35"/>
    <mergeCell ref="D36:E36"/>
    <mergeCell ref="D37:E37"/>
    <mergeCell ref="D44:E44"/>
    <mergeCell ref="C173:E173"/>
    <mergeCell ref="B174:D174"/>
    <mergeCell ref="A175:E175"/>
    <mergeCell ref="A7:A24"/>
    <mergeCell ref="A25:A26"/>
    <mergeCell ref="A27:A38"/>
    <mergeCell ref="A41:A43"/>
    <mergeCell ref="A44:A52"/>
    <mergeCell ref="A53:A70"/>
    <mergeCell ref="A71:A73"/>
    <mergeCell ref="A74:A82"/>
    <mergeCell ref="A83:A88"/>
    <mergeCell ref="A89:A91"/>
    <mergeCell ref="A93:A94"/>
    <mergeCell ref="A99:A110"/>
    <mergeCell ref="A114:A115"/>
    <mergeCell ref="A116:A132"/>
    <mergeCell ref="A133:A134"/>
    <mergeCell ref="A135:A136"/>
    <mergeCell ref="A137:A142"/>
    <mergeCell ref="A144:A157"/>
    <mergeCell ref="A158:A159"/>
    <mergeCell ref="A160:A162"/>
    <mergeCell ref="A163:A164"/>
    <mergeCell ref="A165:A166"/>
    <mergeCell ref="A168:A169"/>
    <mergeCell ref="A171:A172"/>
    <mergeCell ref="B7:B24"/>
    <mergeCell ref="B25:B26"/>
    <mergeCell ref="B27:B38"/>
    <mergeCell ref="B41:B43"/>
    <mergeCell ref="B44:B52"/>
    <mergeCell ref="B53:B70"/>
    <mergeCell ref="B71:B73"/>
    <mergeCell ref="B74:B82"/>
    <mergeCell ref="B83:B88"/>
    <mergeCell ref="B89:B91"/>
    <mergeCell ref="B93:B94"/>
    <mergeCell ref="B99:B110"/>
    <mergeCell ref="B114:B115"/>
    <mergeCell ref="B116:B132"/>
    <mergeCell ref="B133:B134"/>
    <mergeCell ref="B135:B136"/>
    <mergeCell ref="B137:B142"/>
    <mergeCell ref="B144:B157"/>
    <mergeCell ref="B158:B159"/>
    <mergeCell ref="B160:B162"/>
    <mergeCell ref="B163:B164"/>
    <mergeCell ref="B165:B166"/>
    <mergeCell ref="B167:B169"/>
    <mergeCell ref="B171:B172"/>
    <mergeCell ref="C8:C16"/>
    <mergeCell ref="C19:C21"/>
    <mergeCell ref="C45:C47"/>
    <mergeCell ref="C53:C62"/>
    <mergeCell ref="C64:C70"/>
    <mergeCell ref="C78:C79"/>
    <mergeCell ref="C83:C87"/>
    <mergeCell ref="C99:C102"/>
    <mergeCell ref="C103:C109"/>
    <mergeCell ref="C116:C130"/>
    <mergeCell ref="C135:C136"/>
    <mergeCell ref="C140:C142"/>
    <mergeCell ref="C158:C159"/>
    <mergeCell ref="C160:C162"/>
    <mergeCell ref="C171:C172"/>
    <mergeCell ref="D45:D47"/>
    <mergeCell ref="D53:D62"/>
    <mergeCell ref="D64:D70"/>
    <mergeCell ref="D83:D87"/>
    <mergeCell ref="D99:D102"/>
    <mergeCell ref="D103:D109"/>
    <mergeCell ref="D116:D130"/>
    <mergeCell ref="D160:D162"/>
    <mergeCell ref="D171:D172"/>
    <mergeCell ref="D138:E138"/>
    <mergeCell ref="D139:E139"/>
    <mergeCell ref="D140:E140"/>
    <mergeCell ref="D141:E141"/>
    <mergeCell ref="D142:E142"/>
    <mergeCell ref="D143:E143"/>
    <mergeCell ref="D146:E146"/>
    <mergeCell ref="D148:E148"/>
    <mergeCell ref="D149:E149"/>
    <mergeCell ref="D63:E63"/>
    <mergeCell ref="D73:E73"/>
    <mergeCell ref="D80:E80"/>
    <mergeCell ref="D110:E110"/>
    <mergeCell ref="D115:E115"/>
    <mergeCell ref="D133:E133"/>
  </mergeCells>
  <pageMargins left="0.39370078740157499" right="0.39370078740157499" top="0.39370078740157499" bottom="0.39370078740157499" header="0.511811023622047" footer="0.511811023622047"/>
  <pageSetup paperSize="9" scale="79" orientation="portrait"/>
  <headerFooter alignWithMargins="0"/>
  <rowBreaks count="3" manualBreakCount="3">
    <brk id="52" max="7" man="1"/>
    <brk id="110" max="7" man="1"/>
    <brk id="159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98"/>
  <sheetViews>
    <sheetView topLeftCell="A181" workbookViewId="0">
      <selection activeCell="F196" sqref="F196"/>
    </sheetView>
  </sheetViews>
  <sheetFormatPr defaultColWidth="10" defaultRowHeight="14.25"/>
  <cols>
    <col min="1" max="1" width="5.140625" style="1" customWidth="1"/>
    <col min="2" max="2" width="22.140625" style="1" customWidth="1"/>
    <col min="3" max="3" width="17.140625" style="1" customWidth="1"/>
    <col min="4" max="4" width="15.28515625" style="2" customWidth="1"/>
    <col min="5" max="5" width="10" style="3" customWidth="1"/>
    <col min="6" max="6" width="13.7109375" style="3" customWidth="1"/>
    <col min="7" max="16384" width="10" style="1"/>
  </cols>
  <sheetData>
    <row r="1" spans="1:6" ht="31.5" customHeight="1">
      <c r="A1" s="68" t="s">
        <v>284</v>
      </c>
      <c r="B1" s="68"/>
      <c r="C1" s="68"/>
      <c r="D1" s="68"/>
      <c r="E1" s="68"/>
      <c r="F1" s="68"/>
    </row>
    <row r="2" spans="1:6" ht="18" customHeight="1">
      <c r="A2" s="68" t="s">
        <v>7</v>
      </c>
      <c r="B2" s="68"/>
      <c r="C2" s="68"/>
      <c r="D2" s="68"/>
      <c r="E2" s="68"/>
      <c r="F2" s="68"/>
    </row>
    <row r="3" spans="1:6">
      <c r="A3" s="4"/>
      <c r="B3" s="4"/>
      <c r="C3" s="4"/>
      <c r="D3" s="5"/>
      <c r="E3" s="6"/>
      <c r="F3" s="6"/>
    </row>
    <row r="4" spans="1:6" ht="30">
      <c r="A4" s="100" t="s">
        <v>243</v>
      </c>
      <c r="B4" s="100" t="s">
        <v>244</v>
      </c>
      <c r="C4" s="100" t="s">
        <v>245</v>
      </c>
      <c r="D4" s="101" t="s">
        <v>246</v>
      </c>
      <c r="E4" s="102" t="s">
        <v>247</v>
      </c>
      <c r="F4" s="102" t="s">
        <v>248</v>
      </c>
    </row>
    <row r="5" spans="1:6" ht="17.25" customHeight="1">
      <c r="A5" s="100" t="s">
        <v>4</v>
      </c>
      <c r="B5" s="100" t="s">
        <v>5</v>
      </c>
      <c r="C5" s="100" t="s">
        <v>10</v>
      </c>
      <c r="D5" s="101" t="s">
        <v>11</v>
      </c>
      <c r="E5" s="102" t="s">
        <v>12</v>
      </c>
      <c r="F5" s="102" t="s">
        <v>13</v>
      </c>
    </row>
    <row r="6" spans="1:6">
      <c r="A6" s="67" t="s">
        <v>4</v>
      </c>
      <c r="B6" s="66" t="s">
        <v>249</v>
      </c>
      <c r="C6" s="8" t="s">
        <v>17</v>
      </c>
      <c r="D6" s="9">
        <v>26.64</v>
      </c>
      <c r="E6" s="10"/>
      <c r="F6" s="10">
        <f t="shared" ref="F6:F38" si="0">ROUND(D6*E6,2)</f>
        <v>0</v>
      </c>
    </row>
    <row r="7" spans="1:6">
      <c r="A7" s="67"/>
      <c r="B7" s="66"/>
      <c r="C7" s="8" t="s">
        <v>23</v>
      </c>
      <c r="D7" s="9">
        <v>16.2</v>
      </c>
      <c r="E7" s="10"/>
      <c r="F7" s="10">
        <f t="shared" si="0"/>
        <v>0</v>
      </c>
    </row>
    <row r="8" spans="1:6">
      <c r="A8" s="67"/>
      <c r="B8" s="66"/>
      <c r="C8" s="8" t="s">
        <v>29</v>
      </c>
      <c r="D8" s="9">
        <v>6.12</v>
      </c>
      <c r="E8" s="10"/>
      <c r="F8" s="10">
        <f t="shared" si="0"/>
        <v>0</v>
      </c>
    </row>
    <row r="9" spans="1:6">
      <c r="A9" s="67"/>
      <c r="B9" s="66"/>
      <c r="C9" s="8" t="s">
        <v>18</v>
      </c>
      <c r="D9" s="9">
        <v>457.2</v>
      </c>
      <c r="E9" s="10"/>
      <c r="F9" s="10">
        <f t="shared" si="0"/>
        <v>0</v>
      </c>
    </row>
    <row r="10" spans="1:6">
      <c r="A10" s="67"/>
      <c r="B10" s="66"/>
      <c r="C10" s="8" t="s">
        <v>40</v>
      </c>
      <c r="D10" s="9">
        <v>12</v>
      </c>
      <c r="E10" s="10"/>
      <c r="F10" s="10">
        <f t="shared" si="0"/>
        <v>0</v>
      </c>
    </row>
    <row r="11" spans="1:6">
      <c r="A11" s="67"/>
      <c r="B11" s="66"/>
      <c r="C11" s="11" t="s">
        <v>27</v>
      </c>
      <c r="D11" s="12">
        <v>360</v>
      </c>
      <c r="E11" s="10"/>
      <c r="F11" s="13">
        <f t="shared" si="0"/>
        <v>0</v>
      </c>
    </row>
    <row r="12" spans="1:6">
      <c r="A12" s="67"/>
      <c r="B12" s="66"/>
      <c r="C12" s="11" t="s">
        <v>16</v>
      </c>
      <c r="D12" s="12">
        <v>54</v>
      </c>
      <c r="E12" s="10"/>
      <c r="F12" s="13">
        <f t="shared" si="0"/>
        <v>0</v>
      </c>
    </row>
    <row r="13" spans="1:6">
      <c r="A13" s="67"/>
      <c r="B13" s="66"/>
      <c r="C13" s="11" t="s">
        <v>20</v>
      </c>
      <c r="D13" s="12">
        <v>4.7300000000000004</v>
      </c>
      <c r="E13" s="10"/>
      <c r="F13" s="13">
        <f t="shared" si="0"/>
        <v>0</v>
      </c>
    </row>
    <row r="14" spans="1:6">
      <c r="A14" s="67"/>
      <c r="B14" s="66"/>
      <c r="C14" s="11" t="s">
        <v>182</v>
      </c>
      <c r="D14" s="12">
        <v>1.33</v>
      </c>
      <c r="E14" s="10"/>
      <c r="F14" s="13">
        <f t="shared" si="0"/>
        <v>0</v>
      </c>
    </row>
    <row r="15" spans="1:6">
      <c r="A15" s="67"/>
      <c r="B15" s="66"/>
      <c r="C15" s="11" t="s">
        <v>69</v>
      </c>
      <c r="D15" s="12">
        <v>13.68</v>
      </c>
      <c r="E15" s="10"/>
      <c r="F15" s="13">
        <f t="shared" si="0"/>
        <v>0</v>
      </c>
    </row>
    <row r="16" spans="1:6" ht="14.25" customHeight="1">
      <c r="A16" s="67" t="s">
        <v>5</v>
      </c>
      <c r="B16" s="66" t="s">
        <v>250</v>
      </c>
      <c r="C16" s="11" t="s">
        <v>17</v>
      </c>
      <c r="D16" s="12">
        <v>2.52</v>
      </c>
      <c r="E16" s="10"/>
      <c r="F16" s="13">
        <f t="shared" si="0"/>
        <v>0</v>
      </c>
    </row>
    <row r="17" spans="1:6">
      <c r="A17" s="67"/>
      <c r="B17" s="66"/>
      <c r="C17" s="11" t="s">
        <v>29</v>
      </c>
      <c r="D17" s="12">
        <v>5.58</v>
      </c>
      <c r="E17" s="10"/>
      <c r="F17" s="13">
        <f t="shared" si="0"/>
        <v>0</v>
      </c>
    </row>
    <row r="18" spans="1:6">
      <c r="A18" s="67"/>
      <c r="B18" s="66"/>
      <c r="C18" s="11" t="s">
        <v>18</v>
      </c>
      <c r="D18" s="12">
        <v>20.64</v>
      </c>
      <c r="E18" s="10"/>
      <c r="F18" s="13">
        <f t="shared" si="0"/>
        <v>0</v>
      </c>
    </row>
    <row r="19" spans="1:6">
      <c r="A19" s="67"/>
      <c r="B19" s="66"/>
      <c r="C19" s="11" t="s">
        <v>22</v>
      </c>
      <c r="D19" s="12">
        <v>7.68</v>
      </c>
      <c r="E19" s="10"/>
      <c r="F19" s="13">
        <f t="shared" si="0"/>
        <v>0</v>
      </c>
    </row>
    <row r="20" spans="1:6">
      <c r="A20" s="67"/>
      <c r="B20" s="66"/>
      <c r="C20" s="11" t="s">
        <v>16</v>
      </c>
      <c r="D20" s="12">
        <v>12</v>
      </c>
      <c r="E20" s="10"/>
      <c r="F20" s="13">
        <f t="shared" si="0"/>
        <v>0</v>
      </c>
    </row>
    <row r="21" spans="1:6">
      <c r="A21" s="67"/>
      <c r="B21" s="66"/>
      <c r="C21" s="11" t="s">
        <v>20</v>
      </c>
      <c r="D21" s="12">
        <v>2.63</v>
      </c>
      <c r="E21" s="10"/>
      <c r="F21" s="13">
        <f t="shared" si="0"/>
        <v>0</v>
      </c>
    </row>
    <row r="22" spans="1:6">
      <c r="A22" s="67" t="s">
        <v>10</v>
      </c>
      <c r="B22" s="66" t="s">
        <v>251</v>
      </c>
      <c r="C22" s="11" t="s">
        <v>28</v>
      </c>
      <c r="D22" s="12">
        <v>6.56</v>
      </c>
      <c r="E22" s="10"/>
      <c r="F22" s="13">
        <f t="shared" si="0"/>
        <v>0</v>
      </c>
    </row>
    <row r="23" spans="1:6">
      <c r="A23" s="67"/>
      <c r="B23" s="66"/>
      <c r="C23" s="11" t="s">
        <v>17</v>
      </c>
      <c r="D23" s="12">
        <v>26.64</v>
      </c>
      <c r="E23" s="10"/>
      <c r="F23" s="13">
        <f t="shared" si="0"/>
        <v>0</v>
      </c>
    </row>
    <row r="24" spans="1:6">
      <c r="A24" s="67"/>
      <c r="B24" s="66"/>
      <c r="C24" s="11" t="s">
        <v>252</v>
      </c>
      <c r="D24" s="12">
        <v>4.08</v>
      </c>
      <c r="E24" s="10"/>
      <c r="F24" s="13">
        <f t="shared" si="0"/>
        <v>0</v>
      </c>
    </row>
    <row r="25" spans="1:6">
      <c r="A25" s="67"/>
      <c r="B25" s="66"/>
      <c r="C25" s="11" t="s">
        <v>177</v>
      </c>
      <c r="D25" s="12">
        <v>12.48</v>
      </c>
      <c r="E25" s="10"/>
      <c r="F25" s="13">
        <f t="shared" si="0"/>
        <v>0</v>
      </c>
    </row>
    <row r="26" spans="1:6">
      <c r="A26" s="67"/>
      <c r="B26" s="66"/>
      <c r="C26" s="11" t="s">
        <v>29</v>
      </c>
      <c r="D26" s="12">
        <v>1.26</v>
      </c>
      <c r="E26" s="10"/>
      <c r="F26" s="13">
        <f t="shared" si="0"/>
        <v>0</v>
      </c>
    </row>
    <row r="27" spans="1:6">
      <c r="A27" s="67"/>
      <c r="B27" s="66"/>
      <c r="C27" s="11" t="s">
        <v>18</v>
      </c>
      <c r="D27" s="12">
        <v>98.16</v>
      </c>
      <c r="E27" s="10"/>
      <c r="F27" s="13">
        <f t="shared" si="0"/>
        <v>0</v>
      </c>
    </row>
    <row r="28" spans="1:6">
      <c r="A28" s="67"/>
      <c r="B28" s="66"/>
      <c r="C28" s="11" t="s">
        <v>19</v>
      </c>
      <c r="D28" s="12">
        <v>14.8</v>
      </c>
      <c r="E28" s="10"/>
      <c r="F28" s="13">
        <f t="shared" si="0"/>
        <v>0</v>
      </c>
    </row>
    <row r="29" spans="1:6">
      <c r="A29" s="67"/>
      <c r="B29" s="66"/>
      <c r="C29" s="11" t="s">
        <v>22</v>
      </c>
      <c r="D29" s="12">
        <v>9.1199999999999992</v>
      </c>
      <c r="E29" s="10"/>
      <c r="F29" s="13">
        <f t="shared" si="0"/>
        <v>0</v>
      </c>
    </row>
    <row r="30" spans="1:6">
      <c r="A30" s="67"/>
      <c r="B30" s="66"/>
      <c r="C30" s="11" t="s">
        <v>40</v>
      </c>
      <c r="D30" s="12">
        <v>158.16</v>
      </c>
      <c r="E30" s="10"/>
      <c r="F30" s="13">
        <f t="shared" si="0"/>
        <v>0</v>
      </c>
    </row>
    <row r="31" spans="1:6">
      <c r="A31" s="67"/>
      <c r="B31" s="66"/>
      <c r="C31" s="14" t="s">
        <v>253</v>
      </c>
      <c r="D31" s="15">
        <v>17.399999999999999</v>
      </c>
      <c r="E31" s="10"/>
      <c r="F31" s="13">
        <f t="shared" si="0"/>
        <v>0</v>
      </c>
    </row>
    <row r="32" spans="1:6">
      <c r="A32" s="67"/>
      <c r="B32" s="66"/>
      <c r="C32" s="14" t="s">
        <v>27</v>
      </c>
      <c r="D32" s="15">
        <v>493.2</v>
      </c>
      <c r="E32" s="10"/>
      <c r="F32" s="13">
        <f t="shared" si="0"/>
        <v>0</v>
      </c>
    </row>
    <row r="33" spans="1:6">
      <c r="A33" s="67"/>
      <c r="B33" s="66"/>
      <c r="C33" s="11" t="s">
        <v>254</v>
      </c>
      <c r="D33" s="12">
        <v>8.4700000000000006</v>
      </c>
      <c r="E33" s="10"/>
      <c r="F33" s="13">
        <f t="shared" si="0"/>
        <v>0</v>
      </c>
    </row>
    <row r="34" spans="1:6">
      <c r="A34" s="67"/>
      <c r="B34" s="66"/>
      <c r="C34" s="11" t="s">
        <v>179</v>
      </c>
      <c r="D34" s="12">
        <v>10.43</v>
      </c>
      <c r="E34" s="10"/>
      <c r="F34" s="13">
        <f t="shared" si="0"/>
        <v>0</v>
      </c>
    </row>
    <row r="35" spans="1:6">
      <c r="A35" s="67"/>
      <c r="B35" s="66"/>
      <c r="C35" s="11" t="s">
        <v>16</v>
      </c>
      <c r="D35" s="12">
        <v>246</v>
      </c>
      <c r="E35" s="10"/>
      <c r="F35" s="13">
        <f t="shared" si="0"/>
        <v>0</v>
      </c>
    </row>
    <row r="36" spans="1:6">
      <c r="A36" s="67"/>
      <c r="B36" s="66"/>
      <c r="C36" s="11" t="s">
        <v>181</v>
      </c>
      <c r="D36" s="12">
        <v>34</v>
      </c>
      <c r="E36" s="10"/>
      <c r="F36" s="13">
        <f t="shared" si="0"/>
        <v>0</v>
      </c>
    </row>
    <row r="37" spans="1:6">
      <c r="A37" s="67"/>
      <c r="B37" s="66"/>
      <c r="C37" s="11" t="s">
        <v>21</v>
      </c>
      <c r="D37" s="12">
        <v>7</v>
      </c>
      <c r="E37" s="10"/>
      <c r="F37" s="13">
        <f t="shared" si="0"/>
        <v>0</v>
      </c>
    </row>
    <row r="38" spans="1:6">
      <c r="A38" s="67"/>
      <c r="B38" s="66"/>
      <c r="C38" s="11" t="s">
        <v>20</v>
      </c>
      <c r="D38" s="12">
        <v>16.010000000000002</v>
      </c>
      <c r="E38" s="10"/>
      <c r="F38" s="13">
        <f t="shared" si="0"/>
        <v>0</v>
      </c>
    </row>
    <row r="39" spans="1:6">
      <c r="A39" s="67"/>
      <c r="B39" s="66"/>
      <c r="C39" s="11" t="s">
        <v>43</v>
      </c>
      <c r="D39" s="12">
        <v>7.5</v>
      </c>
      <c r="E39" s="10"/>
      <c r="F39" s="13">
        <f t="shared" ref="F39:F70" si="1">ROUND(D39*E39,2)</f>
        <v>0</v>
      </c>
    </row>
    <row r="40" spans="1:6">
      <c r="A40" s="67"/>
      <c r="B40" s="66"/>
      <c r="C40" s="14" t="s">
        <v>37</v>
      </c>
      <c r="D40" s="15">
        <v>14.4</v>
      </c>
      <c r="E40" s="10"/>
      <c r="F40" s="13">
        <f t="shared" si="1"/>
        <v>0</v>
      </c>
    </row>
    <row r="41" spans="1:6">
      <c r="A41" s="67"/>
      <c r="B41" s="66"/>
      <c r="C41" s="11" t="s">
        <v>69</v>
      </c>
      <c r="D41" s="12">
        <v>254.6</v>
      </c>
      <c r="E41" s="10"/>
      <c r="F41" s="13">
        <f t="shared" si="1"/>
        <v>0</v>
      </c>
    </row>
    <row r="42" spans="1:6">
      <c r="A42" s="67"/>
      <c r="B42" s="66"/>
      <c r="C42" s="11" t="s">
        <v>255</v>
      </c>
      <c r="D42" s="12">
        <v>7.94</v>
      </c>
      <c r="E42" s="10"/>
      <c r="F42" s="13">
        <f t="shared" si="1"/>
        <v>0</v>
      </c>
    </row>
    <row r="43" spans="1:6" ht="42.75">
      <c r="A43" s="67"/>
      <c r="B43" s="66"/>
      <c r="C43" s="11" t="s">
        <v>256</v>
      </c>
      <c r="D43" s="12">
        <v>1188</v>
      </c>
      <c r="E43" s="10"/>
      <c r="F43" s="13">
        <f t="shared" si="1"/>
        <v>0</v>
      </c>
    </row>
    <row r="44" spans="1:6" ht="14.25" customHeight="1">
      <c r="A44" s="67" t="s">
        <v>11</v>
      </c>
      <c r="B44" s="66" t="s">
        <v>257</v>
      </c>
      <c r="C44" s="11" t="s">
        <v>28</v>
      </c>
      <c r="D44" s="12">
        <v>26.48</v>
      </c>
      <c r="E44" s="10"/>
      <c r="F44" s="13">
        <f t="shared" si="1"/>
        <v>0</v>
      </c>
    </row>
    <row r="45" spans="1:6">
      <c r="A45" s="67"/>
      <c r="B45" s="66"/>
      <c r="C45" s="11" t="s">
        <v>176</v>
      </c>
      <c r="D45" s="12">
        <v>6.72</v>
      </c>
      <c r="E45" s="10"/>
      <c r="F45" s="13">
        <f t="shared" si="1"/>
        <v>0</v>
      </c>
    </row>
    <row r="46" spans="1:6">
      <c r="A46" s="67"/>
      <c r="B46" s="66"/>
      <c r="C46" s="11" t="s">
        <v>17</v>
      </c>
      <c r="D46" s="12">
        <v>43.68</v>
      </c>
      <c r="E46" s="10"/>
      <c r="F46" s="13">
        <f t="shared" si="1"/>
        <v>0</v>
      </c>
    </row>
    <row r="47" spans="1:6">
      <c r="A47" s="67"/>
      <c r="B47" s="66"/>
      <c r="C47" s="11" t="s">
        <v>177</v>
      </c>
      <c r="D47" s="12">
        <v>6.24</v>
      </c>
      <c r="E47" s="10"/>
      <c r="F47" s="13">
        <f t="shared" si="1"/>
        <v>0</v>
      </c>
    </row>
    <row r="48" spans="1:6">
      <c r="A48" s="67"/>
      <c r="B48" s="66"/>
      <c r="C48" s="11" t="s">
        <v>23</v>
      </c>
      <c r="D48" s="12">
        <v>113.2</v>
      </c>
      <c r="E48" s="10"/>
      <c r="F48" s="13">
        <f t="shared" si="1"/>
        <v>0</v>
      </c>
    </row>
    <row r="49" spans="1:6">
      <c r="A49" s="67"/>
      <c r="B49" s="66"/>
      <c r="C49" s="11" t="s">
        <v>29</v>
      </c>
      <c r="D49" s="12">
        <v>2.7</v>
      </c>
      <c r="E49" s="10"/>
      <c r="F49" s="13">
        <f t="shared" si="1"/>
        <v>0</v>
      </c>
    </row>
    <row r="50" spans="1:6">
      <c r="A50" s="67"/>
      <c r="B50" s="66"/>
      <c r="C50" s="11" t="s">
        <v>18</v>
      </c>
      <c r="D50" s="12">
        <v>325.92</v>
      </c>
      <c r="E50" s="10"/>
      <c r="F50" s="13">
        <f t="shared" si="1"/>
        <v>0</v>
      </c>
    </row>
    <row r="51" spans="1:6">
      <c r="A51" s="67"/>
      <c r="B51" s="66"/>
      <c r="C51" s="11" t="s">
        <v>19</v>
      </c>
      <c r="D51" s="12">
        <v>52.32</v>
      </c>
      <c r="E51" s="10"/>
      <c r="F51" s="13">
        <f t="shared" si="1"/>
        <v>0</v>
      </c>
    </row>
    <row r="52" spans="1:6">
      <c r="A52" s="67"/>
      <c r="B52" s="66"/>
      <c r="C52" s="11" t="s">
        <v>22</v>
      </c>
      <c r="D52" s="12">
        <v>19.68</v>
      </c>
      <c r="E52" s="10"/>
      <c r="F52" s="13">
        <f t="shared" si="1"/>
        <v>0</v>
      </c>
    </row>
    <row r="53" spans="1:6">
      <c r="A53" s="67"/>
      <c r="B53" s="66"/>
      <c r="C53" s="11" t="s">
        <v>40</v>
      </c>
      <c r="D53" s="12">
        <v>54.72</v>
      </c>
      <c r="E53" s="10"/>
      <c r="F53" s="13">
        <f t="shared" si="1"/>
        <v>0</v>
      </c>
    </row>
    <row r="54" spans="1:6">
      <c r="A54" s="67"/>
      <c r="B54" s="66"/>
      <c r="C54" s="11" t="s">
        <v>253</v>
      </c>
      <c r="D54" s="12">
        <f>10.8+0.36</f>
        <v>11.16</v>
      </c>
      <c r="E54" s="10"/>
      <c r="F54" s="13">
        <f t="shared" si="1"/>
        <v>0</v>
      </c>
    </row>
    <row r="55" spans="1:6">
      <c r="A55" s="67"/>
      <c r="B55" s="66"/>
      <c r="C55" s="11" t="s">
        <v>254</v>
      </c>
      <c r="D55" s="12">
        <v>4.84</v>
      </c>
      <c r="E55" s="10"/>
      <c r="F55" s="13">
        <f t="shared" si="1"/>
        <v>0</v>
      </c>
    </row>
    <row r="56" spans="1:6">
      <c r="A56" s="67"/>
      <c r="B56" s="66"/>
      <c r="C56" s="11" t="s">
        <v>179</v>
      </c>
      <c r="D56" s="12">
        <v>5.96</v>
      </c>
      <c r="E56" s="10"/>
      <c r="F56" s="13">
        <f t="shared" si="1"/>
        <v>0</v>
      </c>
    </row>
    <row r="57" spans="1:6">
      <c r="A57" s="67"/>
      <c r="B57" s="66"/>
      <c r="C57" s="11" t="s">
        <v>16</v>
      </c>
      <c r="D57" s="12">
        <v>482</v>
      </c>
      <c r="E57" s="10"/>
      <c r="F57" s="13">
        <f t="shared" si="1"/>
        <v>0</v>
      </c>
    </row>
    <row r="58" spans="1:6">
      <c r="A58" s="67"/>
      <c r="B58" s="66"/>
      <c r="C58" s="11" t="s">
        <v>181</v>
      </c>
      <c r="D58" s="12">
        <v>3.5</v>
      </c>
      <c r="E58" s="10"/>
      <c r="F58" s="13">
        <f t="shared" si="1"/>
        <v>0</v>
      </c>
    </row>
    <row r="59" spans="1:6">
      <c r="A59" s="67"/>
      <c r="B59" s="66"/>
      <c r="C59" s="11" t="s">
        <v>21</v>
      </c>
      <c r="D59" s="12">
        <v>5</v>
      </c>
      <c r="E59" s="10"/>
      <c r="F59" s="13">
        <f t="shared" si="1"/>
        <v>0</v>
      </c>
    </row>
    <row r="60" spans="1:6">
      <c r="A60" s="67"/>
      <c r="B60" s="66"/>
      <c r="C60" s="11" t="s">
        <v>20</v>
      </c>
      <c r="D60" s="12">
        <v>18.91</v>
      </c>
      <c r="E60" s="10"/>
      <c r="F60" s="13">
        <f t="shared" si="1"/>
        <v>0</v>
      </c>
    </row>
    <row r="61" spans="1:6">
      <c r="A61" s="67"/>
      <c r="B61" s="66"/>
      <c r="C61" s="11" t="s">
        <v>43</v>
      </c>
      <c r="D61" s="12">
        <v>8.25</v>
      </c>
      <c r="E61" s="10"/>
      <c r="F61" s="13">
        <f t="shared" si="1"/>
        <v>0</v>
      </c>
    </row>
    <row r="62" spans="1:6">
      <c r="A62" s="67"/>
      <c r="B62" s="66"/>
      <c r="C62" s="11" t="s">
        <v>37</v>
      </c>
      <c r="D62" s="12">
        <v>6.84</v>
      </c>
      <c r="E62" s="10"/>
      <c r="F62" s="13">
        <f t="shared" si="1"/>
        <v>0</v>
      </c>
    </row>
    <row r="63" spans="1:6">
      <c r="A63" s="67"/>
      <c r="B63" s="66"/>
      <c r="C63" s="11" t="s">
        <v>69</v>
      </c>
      <c r="D63" s="12">
        <v>37.24</v>
      </c>
      <c r="E63" s="10"/>
      <c r="F63" s="13">
        <f t="shared" si="1"/>
        <v>0</v>
      </c>
    </row>
    <row r="64" spans="1:6" ht="14.25" customHeight="1">
      <c r="A64" s="67" t="s">
        <v>12</v>
      </c>
      <c r="B64" s="66" t="s">
        <v>258</v>
      </c>
      <c r="C64" s="11" t="s">
        <v>28</v>
      </c>
      <c r="D64" s="12">
        <v>10.52</v>
      </c>
      <c r="E64" s="10"/>
      <c r="F64" s="13">
        <f t="shared" si="1"/>
        <v>0</v>
      </c>
    </row>
    <row r="65" spans="1:6">
      <c r="A65" s="67"/>
      <c r="B65" s="66"/>
      <c r="C65" s="11" t="s">
        <v>176</v>
      </c>
      <c r="D65" s="12">
        <v>8.2799999999999994</v>
      </c>
      <c r="E65" s="10"/>
      <c r="F65" s="13">
        <f t="shared" si="1"/>
        <v>0</v>
      </c>
    </row>
    <row r="66" spans="1:6">
      <c r="A66" s="67"/>
      <c r="B66" s="66"/>
      <c r="C66" s="11" t="s">
        <v>17</v>
      </c>
      <c r="D66" s="12">
        <v>41.28</v>
      </c>
      <c r="E66" s="10"/>
      <c r="F66" s="13">
        <f t="shared" si="1"/>
        <v>0</v>
      </c>
    </row>
    <row r="67" spans="1:6">
      <c r="A67" s="67"/>
      <c r="B67" s="66"/>
      <c r="C67" s="11" t="s">
        <v>252</v>
      </c>
      <c r="D67" s="12">
        <v>2.4</v>
      </c>
      <c r="E67" s="10"/>
      <c r="F67" s="13">
        <f t="shared" si="1"/>
        <v>0</v>
      </c>
    </row>
    <row r="68" spans="1:6">
      <c r="A68" s="67"/>
      <c r="B68" s="66"/>
      <c r="C68" s="11" t="s">
        <v>23</v>
      </c>
      <c r="D68" s="12">
        <v>16.399999999999999</v>
      </c>
      <c r="E68" s="10"/>
      <c r="F68" s="13">
        <f t="shared" si="1"/>
        <v>0</v>
      </c>
    </row>
    <row r="69" spans="1:6">
      <c r="A69" s="67"/>
      <c r="B69" s="66"/>
      <c r="C69" s="11" t="s">
        <v>29</v>
      </c>
      <c r="D69" s="12">
        <v>2.88</v>
      </c>
      <c r="E69" s="10"/>
      <c r="F69" s="13">
        <f t="shared" si="1"/>
        <v>0</v>
      </c>
    </row>
    <row r="70" spans="1:6">
      <c r="A70" s="67"/>
      <c r="B70" s="66"/>
      <c r="C70" s="11" t="s">
        <v>18</v>
      </c>
      <c r="D70" s="12">
        <v>216.24</v>
      </c>
      <c r="E70" s="10"/>
      <c r="F70" s="13">
        <f t="shared" si="1"/>
        <v>0</v>
      </c>
    </row>
    <row r="71" spans="1:6">
      <c r="A71" s="67"/>
      <c r="B71" s="66"/>
      <c r="C71" s="11" t="s">
        <v>19</v>
      </c>
      <c r="D71" s="12">
        <v>22.16</v>
      </c>
      <c r="E71" s="10"/>
      <c r="F71" s="13">
        <f t="shared" ref="F71:F103" si="2">ROUND(D71*E71,2)</f>
        <v>0</v>
      </c>
    </row>
    <row r="72" spans="1:6">
      <c r="A72" s="67"/>
      <c r="B72" s="66"/>
      <c r="C72" s="11" t="s">
        <v>22</v>
      </c>
      <c r="D72" s="12">
        <v>2.52</v>
      </c>
      <c r="E72" s="10"/>
      <c r="F72" s="13">
        <f t="shared" si="2"/>
        <v>0</v>
      </c>
    </row>
    <row r="73" spans="1:6">
      <c r="A73" s="67"/>
      <c r="B73" s="66"/>
      <c r="C73" s="11" t="s">
        <v>40</v>
      </c>
      <c r="D73" s="12">
        <v>13.68</v>
      </c>
      <c r="E73" s="10"/>
      <c r="F73" s="13">
        <f t="shared" si="2"/>
        <v>0</v>
      </c>
    </row>
    <row r="74" spans="1:6">
      <c r="A74" s="67"/>
      <c r="B74" s="66"/>
      <c r="C74" s="11" t="s">
        <v>179</v>
      </c>
      <c r="D74" s="12">
        <v>1.49</v>
      </c>
      <c r="E74" s="10"/>
      <c r="F74" s="13">
        <f t="shared" si="2"/>
        <v>0</v>
      </c>
    </row>
    <row r="75" spans="1:6">
      <c r="A75" s="67"/>
      <c r="B75" s="66"/>
      <c r="C75" s="11" t="s">
        <v>259</v>
      </c>
      <c r="D75" s="12">
        <v>5.96</v>
      </c>
      <c r="E75" s="10"/>
      <c r="F75" s="13">
        <f t="shared" si="2"/>
        <v>0</v>
      </c>
    </row>
    <row r="76" spans="1:6">
      <c r="A76" s="67"/>
      <c r="B76" s="66"/>
      <c r="C76" s="11" t="s">
        <v>260</v>
      </c>
      <c r="D76" s="12">
        <v>8.76</v>
      </c>
      <c r="E76" s="10"/>
      <c r="F76" s="13">
        <f t="shared" si="2"/>
        <v>0</v>
      </c>
    </row>
    <row r="77" spans="1:6">
      <c r="A77" s="67"/>
      <c r="B77" s="66"/>
      <c r="C77" s="11" t="s">
        <v>16</v>
      </c>
      <c r="D77" s="12">
        <v>110</v>
      </c>
      <c r="E77" s="10"/>
      <c r="F77" s="13">
        <f t="shared" si="2"/>
        <v>0</v>
      </c>
    </row>
    <row r="78" spans="1:6" ht="28.5">
      <c r="A78" s="67"/>
      <c r="B78" s="66"/>
      <c r="C78" s="11" t="s">
        <v>261</v>
      </c>
      <c r="D78" s="12">
        <v>16</v>
      </c>
      <c r="E78" s="10"/>
      <c r="F78" s="13">
        <f t="shared" si="2"/>
        <v>0</v>
      </c>
    </row>
    <row r="79" spans="1:6">
      <c r="A79" s="67"/>
      <c r="B79" s="66"/>
      <c r="C79" s="11" t="s">
        <v>20</v>
      </c>
      <c r="D79" s="12">
        <v>10.5</v>
      </c>
      <c r="E79" s="10"/>
      <c r="F79" s="13">
        <f t="shared" si="2"/>
        <v>0</v>
      </c>
    </row>
    <row r="80" spans="1:6">
      <c r="A80" s="67"/>
      <c r="B80" s="66"/>
      <c r="C80" s="11" t="s">
        <v>69</v>
      </c>
      <c r="D80" s="12">
        <v>9.5</v>
      </c>
      <c r="E80" s="10"/>
      <c r="F80" s="13">
        <f t="shared" si="2"/>
        <v>0</v>
      </c>
    </row>
    <row r="81" spans="1:6">
      <c r="A81" s="67" t="s">
        <v>13</v>
      </c>
      <c r="B81" s="66" t="s">
        <v>262</v>
      </c>
      <c r="C81" s="11" t="s">
        <v>17</v>
      </c>
      <c r="D81" s="12">
        <v>14.28</v>
      </c>
      <c r="E81" s="10"/>
      <c r="F81" s="13">
        <f t="shared" si="2"/>
        <v>0</v>
      </c>
    </row>
    <row r="82" spans="1:6">
      <c r="A82" s="67"/>
      <c r="B82" s="66"/>
      <c r="C82" s="11" t="s">
        <v>18</v>
      </c>
      <c r="D82" s="12">
        <v>55.92</v>
      </c>
      <c r="E82" s="10"/>
      <c r="F82" s="13">
        <f t="shared" si="2"/>
        <v>0</v>
      </c>
    </row>
    <row r="83" spans="1:6">
      <c r="A83" s="67"/>
      <c r="B83" s="66"/>
      <c r="C83" s="11" t="s">
        <v>19</v>
      </c>
      <c r="D83" s="12">
        <v>10.48</v>
      </c>
      <c r="E83" s="10"/>
      <c r="F83" s="13">
        <f t="shared" si="2"/>
        <v>0</v>
      </c>
    </row>
    <row r="84" spans="1:6">
      <c r="A84" s="67"/>
      <c r="B84" s="66"/>
      <c r="C84" s="11" t="s">
        <v>22</v>
      </c>
      <c r="D84" s="12">
        <v>3.12</v>
      </c>
      <c r="E84" s="10"/>
      <c r="F84" s="13">
        <f t="shared" si="2"/>
        <v>0</v>
      </c>
    </row>
    <row r="85" spans="1:6">
      <c r="A85" s="67"/>
      <c r="B85" s="66"/>
      <c r="C85" s="11" t="s">
        <v>40</v>
      </c>
      <c r="D85" s="12">
        <v>6.48</v>
      </c>
      <c r="E85" s="10"/>
      <c r="F85" s="13">
        <f t="shared" si="2"/>
        <v>0</v>
      </c>
    </row>
    <row r="86" spans="1:6">
      <c r="A86" s="67"/>
      <c r="B86" s="66"/>
      <c r="C86" s="11" t="s">
        <v>16</v>
      </c>
      <c r="D86" s="12">
        <v>46</v>
      </c>
      <c r="E86" s="10"/>
      <c r="F86" s="13">
        <f t="shared" si="2"/>
        <v>0</v>
      </c>
    </row>
    <row r="87" spans="1:6">
      <c r="A87" s="67"/>
      <c r="B87" s="66"/>
      <c r="C87" s="11" t="s">
        <v>20</v>
      </c>
      <c r="D87" s="12">
        <v>6.04</v>
      </c>
      <c r="E87" s="10"/>
      <c r="F87" s="13">
        <f t="shared" si="2"/>
        <v>0</v>
      </c>
    </row>
    <row r="88" spans="1:6">
      <c r="A88" s="67"/>
      <c r="B88" s="66"/>
      <c r="C88" s="11" t="s">
        <v>69</v>
      </c>
      <c r="D88" s="12">
        <v>19.760000000000002</v>
      </c>
      <c r="E88" s="10"/>
      <c r="F88" s="13">
        <f t="shared" si="2"/>
        <v>0</v>
      </c>
    </row>
    <row r="89" spans="1:6" ht="14.25" customHeight="1">
      <c r="A89" s="67" t="s">
        <v>14</v>
      </c>
      <c r="B89" s="66" t="s">
        <v>263</v>
      </c>
      <c r="C89" s="11" t="s">
        <v>28</v>
      </c>
      <c r="D89" s="12">
        <v>5.36</v>
      </c>
      <c r="E89" s="10"/>
      <c r="F89" s="13">
        <f t="shared" si="2"/>
        <v>0</v>
      </c>
    </row>
    <row r="90" spans="1:6">
      <c r="A90" s="67"/>
      <c r="B90" s="66"/>
      <c r="C90" s="11" t="s">
        <v>17</v>
      </c>
      <c r="D90" s="12">
        <v>4.92</v>
      </c>
      <c r="E90" s="10"/>
      <c r="F90" s="13">
        <f t="shared" si="2"/>
        <v>0</v>
      </c>
    </row>
    <row r="91" spans="1:6">
      <c r="A91" s="67"/>
      <c r="B91" s="66"/>
      <c r="C91" s="11" t="s">
        <v>29</v>
      </c>
      <c r="D91" s="12">
        <v>10.44</v>
      </c>
      <c r="E91" s="10"/>
      <c r="F91" s="13">
        <f t="shared" si="2"/>
        <v>0</v>
      </c>
    </row>
    <row r="92" spans="1:6">
      <c r="A92" s="67"/>
      <c r="B92" s="66"/>
      <c r="C92" s="11" t="s">
        <v>18</v>
      </c>
      <c r="D92" s="12">
        <v>35.76</v>
      </c>
      <c r="E92" s="10"/>
      <c r="F92" s="13">
        <f t="shared" si="2"/>
        <v>0</v>
      </c>
    </row>
    <row r="93" spans="1:6">
      <c r="A93" s="67"/>
      <c r="B93" s="66"/>
      <c r="C93" s="11" t="s">
        <v>19</v>
      </c>
      <c r="D93" s="12">
        <v>21.84</v>
      </c>
      <c r="E93" s="10"/>
      <c r="F93" s="13">
        <f t="shared" si="2"/>
        <v>0</v>
      </c>
    </row>
    <row r="94" spans="1:6">
      <c r="A94" s="67"/>
      <c r="B94" s="66"/>
      <c r="C94" s="11" t="s">
        <v>40</v>
      </c>
      <c r="D94" s="12">
        <v>35.520000000000003</v>
      </c>
      <c r="E94" s="10"/>
      <c r="F94" s="13">
        <f t="shared" si="2"/>
        <v>0</v>
      </c>
    </row>
    <row r="95" spans="1:6">
      <c r="A95" s="67"/>
      <c r="B95" s="66"/>
      <c r="C95" s="11" t="s">
        <v>16</v>
      </c>
      <c r="D95" s="12">
        <v>86</v>
      </c>
      <c r="E95" s="10"/>
      <c r="F95" s="13">
        <f t="shared" si="2"/>
        <v>0</v>
      </c>
    </row>
    <row r="96" spans="1:6">
      <c r="A96" s="67"/>
      <c r="B96" s="66"/>
      <c r="C96" s="11" t="s">
        <v>37</v>
      </c>
      <c r="D96" s="12">
        <v>10.26</v>
      </c>
      <c r="E96" s="10"/>
      <c r="F96" s="13">
        <f t="shared" si="2"/>
        <v>0</v>
      </c>
    </row>
    <row r="97" spans="1:6">
      <c r="A97" s="67"/>
      <c r="B97" s="66"/>
      <c r="C97" s="11" t="s">
        <v>69</v>
      </c>
      <c r="D97" s="12">
        <v>28.12</v>
      </c>
      <c r="E97" s="10"/>
      <c r="F97" s="13">
        <f t="shared" si="2"/>
        <v>0</v>
      </c>
    </row>
    <row r="98" spans="1:6" ht="14.25" customHeight="1">
      <c r="A98" s="67" t="s">
        <v>30</v>
      </c>
      <c r="B98" s="66" t="s">
        <v>264</v>
      </c>
      <c r="C98" s="11" t="s">
        <v>17</v>
      </c>
      <c r="D98" s="12">
        <f>21.36</f>
        <v>21.36</v>
      </c>
      <c r="E98" s="10"/>
      <c r="F98" s="13">
        <f t="shared" si="2"/>
        <v>0</v>
      </c>
    </row>
    <row r="99" spans="1:6">
      <c r="A99" s="67"/>
      <c r="B99" s="66"/>
      <c r="C99" s="11" t="s">
        <v>29</v>
      </c>
      <c r="D99" s="12">
        <v>2.88</v>
      </c>
      <c r="E99" s="10"/>
      <c r="F99" s="13">
        <f t="shared" si="2"/>
        <v>0</v>
      </c>
    </row>
    <row r="100" spans="1:6">
      <c r="A100" s="67"/>
      <c r="B100" s="66"/>
      <c r="C100" s="11" t="s">
        <v>18</v>
      </c>
      <c r="D100" s="12">
        <f>156.24</f>
        <v>156.24</v>
      </c>
      <c r="E100" s="10"/>
      <c r="F100" s="13">
        <f t="shared" si="2"/>
        <v>0</v>
      </c>
    </row>
    <row r="101" spans="1:6">
      <c r="A101" s="67"/>
      <c r="B101" s="66"/>
      <c r="C101" s="11" t="s">
        <v>19</v>
      </c>
      <c r="D101" s="12">
        <f>53.44</f>
        <v>53.44</v>
      </c>
      <c r="E101" s="10"/>
      <c r="F101" s="13">
        <f t="shared" si="2"/>
        <v>0</v>
      </c>
    </row>
    <row r="102" spans="1:6">
      <c r="A102" s="67"/>
      <c r="B102" s="66"/>
      <c r="C102" s="11" t="s">
        <v>22</v>
      </c>
      <c r="D102" s="12">
        <v>12.6</v>
      </c>
      <c r="E102" s="10"/>
      <c r="F102" s="13">
        <f t="shared" si="2"/>
        <v>0</v>
      </c>
    </row>
    <row r="103" spans="1:6">
      <c r="A103" s="67"/>
      <c r="B103" s="66"/>
      <c r="C103" s="11" t="s">
        <v>40</v>
      </c>
      <c r="D103" s="12">
        <v>48.96</v>
      </c>
      <c r="E103" s="10"/>
      <c r="F103" s="13">
        <f t="shared" si="2"/>
        <v>0</v>
      </c>
    </row>
    <row r="104" spans="1:6">
      <c r="A104" s="67"/>
      <c r="B104" s="66"/>
      <c r="C104" s="11" t="s">
        <v>253</v>
      </c>
      <c r="D104" s="12">
        <v>1.98</v>
      </c>
      <c r="E104" s="10"/>
      <c r="F104" s="13">
        <f t="shared" ref="F104:F135" si="3">ROUND(D104*E104,2)</f>
        <v>0</v>
      </c>
    </row>
    <row r="105" spans="1:6">
      <c r="A105" s="67"/>
      <c r="B105" s="66"/>
      <c r="C105" s="11" t="s">
        <v>16</v>
      </c>
      <c r="D105" s="12">
        <v>416</v>
      </c>
      <c r="E105" s="10"/>
      <c r="F105" s="13">
        <f t="shared" si="3"/>
        <v>0</v>
      </c>
    </row>
    <row r="106" spans="1:6">
      <c r="A106" s="67"/>
      <c r="B106" s="66"/>
      <c r="C106" s="11" t="s">
        <v>181</v>
      </c>
      <c r="D106" s="12">
        <v>43.5</v>
      </c>
      <c r="E106" s="10"/>
      <c r="F106" s="13">
        <f t="shared" si="3"/>
        <v>0</v>
      </c>
    </row>
    <row r="107" spans="1:6">
      <c r="A107" s="67"/>
      <c r="B107" s="66"/>
      <c r="C107" s="11" t="s">
        <v>21</v>
      </c>
      <c r="D107" s="12">
        <v>9</v>
      </c>
      <c r="E107" s="10"/>
      <c r="F107" s="13">
        <f t="shared" si="3"/>
        <v>0</v>
      </c>
    </row>
    <row r="108" spans="1:6">
      <c r="A108" s="67"/>
      <c r="B108" s="66"/>
      <c r="C108" s="11" t="s">
        <v>20</v>
      </c>
      <c r="D108" s="12">
        <v>29.14</v>
      </c>
      <c r="E108" s="10"/>
      <c r="F108" s="13">
        <f t="shared" si="3"/>
        <v>0</v>
      </c>
    </row>
    <row r="109" spans="1:6">
      <c r="A109" s="67"/>
      <c r="B109" s="66"/>
      <c r="C109" s="11" t="s">
        <v>43</v>
      </c>
      <c r="D109" s="12">
        <v>3.38</v>
      </c>
      <c r="E109" s="10"/>
      <c r="F109" s="13">
        <f t="shared" si="3"/>
        <v>0</v>
      </c>
    </row>
    <row r="110" spans="1:6">
      <c r="A110" s="67"/>
      <c r="B110" s="66"/>
      <c r="C110" s="11" t="s">
        <v>119</v>
      </c>
      <c r="D110" s="12">
        <v>4.54</v>
      </c>
      <c r="E110" s="10"/>
      <c r="F110" s="13">
        <f t="shared" si="3"/>
        <v>0</v>
      </c>
    </row>
    <row r="111" spans="1:6">
      <c r="A111" s="67"/>
      <c r="B111" s="66"/>
      <c r="C111" s="11" t="s">
        <v>69</v>
      </c>
      <c r="D111" s="12">
        <v>76.38</v>
      </c>
      <c r="E111" s="10"/>
      <c r="F111" s="13">
        <f t="shared" si="3"/>
        <v>0</v>
      </c>
    </row>
    <row r="112" spans="1:6">
      <c r="A112" s="67"/>
      <c r="B112" s="66"/>
      <c r="C112" s="11" t="s">
        <v>255</v>
      </c>
      <c r="D112" s="12">
        <v>4.63</v>
      </c>
      <c r="E112" s="10"/>
      <c r="F112" s="13">
        <f t="shared" si="3"/>
        <v>0</v>
      </c>
    </row>
    <row r="113" spans="1:6">
      <c r="A113" s="67"/>
      <c r="B113" s="66"/>
      <c r="C113" s="11" t="s">
        <v>265</v>
      </c>
      <c r="D113" s="12">
        <v>3.04</v>
      </c>
      <c r="E113" s="10"/>
      <c r="F113" s="13">
        <f t="shared" si="3"/>
        <v>0</v>
      </c>
    </row>
    <row r="114" spans="1:6">
      <c r="A114" s="67" t="s">
        <v>31</v>
      </c>
      <c r="B114" s="66" t="s">
        <v>266</v>
      </c>
      <c r="C114" s="11" t="s">
        <v>17</v>
      </c>
      <c r="D114" s="12">
        <v>3.24</v>
      </c>
      <c r="E114" s="10"/>
      <c r="F114" s="13">
        <f t="shared" si="3"/>
        <v>0</v>
      </c>
    </row>
    <row r="115" spans="1:6">
      <c r="A115" s="67"/>
      <c r="B115" s="66"/>
      <c r="C115" s="11" t="s">
        <v>18</v>
      </c>
      <c r="D115" s="12">
        <v>17.760000000000002</v>
      </c>
      <c r="E115" s="10"/>
      <c r="F115" s="13">
        <f t="shared" si="3"/>
        <v>0</v>
      </c>
    </row>
    <row r="116" spans="1:6">
      <c r="A116" s="67"/>
      <c r="B116" s="66"/>
      <c r="C116" s="11" t="s">
        <v>22</v>
      </c>
      <c r="D116" s="12">
        <v>3.72</v>
      </c>
      <c r="E116" s="10"/>
      <c r="F116" s="13">
        <f t="shared" si="3"/>
        <v>0</v>
      </c>
    </row>
    <row r="117" spans="1:6">
      <c r="A117" s="67"/>
      <c r="B117" s="66"/>
      <c r="C117" s="11" t="s">
        <v>40</v>
      </c>
      <c r="D117" s="12">
        <v>24</v>
      </c>
      <c r="E117" s="10"/>
      <c r="F117" s="13">
        <f t="shared" si="3"/>
        <v>0</v>
      </c>
    </row>
    <row r="118" spans="1:6">
      <c r="A118" s="67"/>
      <c r="B118" s="66"/>
      <c r="C118" s="11" t="s">
        <v>69</v>
      </c>
      <c r="D118" s="12">
        <v>66.5</v>
      </c>
      <c r="E118" s="10"/>
      <c r="F118" s="13">
        <f t="shared" si="3"/>
        <v>0</v>
      </c>
    </row>
    <row r="119" spans="1:6" ht="14.25" customHeight="1">
      <c r="A119" s="67" t="s">
        <v>32</v>
      </c>
      <c r="B119" s="72" t="s">
        <v>267</v>
      </c>
      <c r="C119" s="11" t="s">
        <v>18</v>
      </c>
      <c r="D119" s="12">
        <v>1.92</v>
      </c>
      <c r="E119" s="10"/>
      <c r="F119" s="13">
        <f t="shared" si="3"/>
        <v>0</v>
      </c>
    </row>
    <row r="120" spans="1:6" ht="14.25" customHeight="1">
      <c r="A120" s="67"/>
      <c r="B120" s="73"/>
      <c r="C120" s="11" t="s">
        <v>19</v>
      </c>
      <c r="D120" s="12">
        <v>4.4800000000000004</v>
      </c>
      <c r="E120" s="10"/>
      <c r="F120" s="13">
        <f t="shared" si="3"/>
        <v>0</v>
      </c>
    </row>
    <row r="121" spans="1:6">
      <c r="A121" s="67"/>
      <c r="B121" s="73"/>
      <c r="C121" s="11" t="s">
        <v>22</v>
      </c>
      <c r="D121" s="12">
        <v>5.16</v>
      </c>
      <c r="E121" s="10"/>
      <c r="F121" s="13">
        <f t="shared" si="3"/>
        <v>0</v>
      </c>
    </row>
    <row r="122" spans="1:6">
      <c r="A122" s="67"/>
      <c r="B122" s="73"/>
      <c r="C122" s="11" t="s">
        <v>40</v>
      </c>
      <c r="D122" s="12">
        <v>45.12</v>
      </c>
      <c r="E122" s="10"/>
      <c r="F122" s="13">
        <f t="shared" si="3"/>
        <v>0</v>
      </c>
    </row>
    <row r="123" spans="1:6">
      <c r="A123" s="67"/>
      <c r="B123" s="73"/>
      <c r="C123" s="11" t="s">
        <v>16</v>
      </c>
      <c r="D123" s="12">
        <v>88</v>
      </c>
      <c r="E123" s="10"/>
      <c r="F123" s="13">
        <f t="shared" si="3"/>
        <v>0</v>
      </c>
    </row>
    <row r="124" spans="1:6">
      <c r="A124" s="67"/>
      <c r="B124" s="73"/>
      <c r="C124" s="11" t="s">
        <v>21</v>
      </c>
      <c r="D124" s="12">
        <v>3</v>
      </c>
      <c r="E124" s="10"/>
      <c r="F124" s="13">
        <f t="shared" si="3"/>
        <v>0</v>
      </c>
    </row>
    <row r="125" spans="1:6">
      <c r="A125" s="67"/>
      <c r="B125" s="73"/>
      <c r="C125" s="11" t="s">
        <v>20</v>
      </c>
      <c r="D125" s="12">
        <v>2.63</v>
      </c>
      <c r="E125" s="10"/>
      <c r="F125" s="13">
        <f t="shared" si="3"/>
        <v>0</v>
      </c>
    </row>
    <row r="126" spans="1:6">
      <c r="A126" s="67"/>
      <c r="B126" s="73"/>
      <c r="C126" s="11" t="s">
        <v>268</v>
      </c>
      <c r="D126" s="12">
        <v>1.23</v>
      </c>
      <c r="E126" s="10"/>
      <c r="F126" s="13">
        <f t="shared" si="3"/>
        <v>0</v>
      </c>
    </row>
    <row r="127" spans="1:6">
      <c r="A127" s="67"/>
      <c r="B127" s="73"/>
      <c r="C127" s="11" t="s">
        <v>37</v>
      </c>
      <c r="D127" s="12">
        <v>3.42</v>
      </c>
      <c r="E127" s="10"/>
      <c r="F127" s="13">
        <f t="shared" si="3"/>
        <v>0</v>
      </c>
    </row>
    <row r="128" spans="1:6">
      <c r="A128" s="67"/>
      <c r="B128" s="73"/>
      <c r="C128" s="11" t="s">
        <v>126</v>
      </c>
      <c r="D128" s="12">
        <v>5.28</v>
      </c>
      <c r="E128" s="10"/>
      <c r="F128" s="13">
        <f t="shared" si="3"/>
        <v>0</v>
      </c>
    </row>
    <row r="129" spans="1:6">
      <c r="A129" s="67"/>
      <c r="B129" s="73"/>
      <c r="C129" s="11" t="s">
        <v>269</v>
      </c>
      <c r="D129" s="12">
        <v>22.32</v>
      </c>
      <c r="E129" s="10"/>
      <c r="F129" s="13">
        <f t="shared" si="3"/>
        <v>0</v>
      </c>
    </row>
    <row r="130" spans="1:6">
      <c r="A130" s="67"/>
      <c r="B130" s="73"/>
      <c r="C130" s="11" t="s">
        <v>69</v>
      </c>
      <c r="D130" s="12">
        <v>121.6</v>
      </c>
      <c r="E130" s="10"/>
      <c r="F130" s="13">
        <f t="shared" si="3"/>
        <v>0</v>
      </c>
    </row>
    <row r="131" spans="1:6">
      <c r="A131" s="67"/>
      <c r="B131" s="74"/>
      <c r="C131" s="11" t="s">
        <v>270</v>
      </c>
      <c r="D131" s="12">
        <v>3.9</v>
      </c>
      <c r="E131" s="10"/>
      <c r="F131" s="13">
        <f t="shared" si="3"/>
        <v>0</v>
      </c>
    </row>
    <row r="132" spans="1:6" ht="14.25" customHeight="1">
      <c r="A132" s="67" t="s">
        <v>33</v>
      </c>
      <c r="B132" s="66" t="s">
        <v>271</v>
      </c>
      <c r="C132" s="11" t="s">
        <v>176</v>
      </c>
      <c r="D132" s="12">
        <v>4.32</v>
      </c>
      <c r="E132" s="10"/>
      <c r="F132" s="13">
        <f t="shared" si="3"/>
        <v>0</v>
      </c>
    </row>
    <row r="133" spans="1:6">
      <c r="A133" s="67"/>
      <c r="B133" s="66"/>
      <c r="C133" s="11" t="s">
        <v>17</v>
      </c>
      <c r="D133" s="12">
        <v>15.12</v>
      </c>
      <c r="E133" s="10"/>
      <c r="F133" s="13">
        <f t="shared" si="3"/>
        <v>0</v>
      </c>
    </row>
    <row r="134" spans="1:6">
      <c r="A134" s="67"/>
      <c r="B134" s="66"/>
      <c r="C134" s="11" t="s">
        <v>252</v>
      </c>
      <c r="D134" s="12">
        <v>0.96</v>
      </c>
      <c r="E134" s="10"/>
      <c r="F134" s="13">
        <f t="shared" si="3"/>
        <v>0</v>
      </c>
    </row>
    <row r="135" spans="1:6">
      <c r="A135" s="67"/>
      <c r="B135" s="66"/>
      <c r="C135" s="11" t="s">
        <v>29</v>
      </c>
      <c r="D135" s="12">
        <v>3.24</v>
      </c>
      <c r="E135" s="10"/>
      <c r="F135" s="13">
        <f t="shared" si="3"/>
        <v>0</v>
      </c>
    </row>
    <row r="136" spans="1:6">
      <c r="A136" s="67"/>
      <c r="B136" s="66"/>
      <c r="C136" s="11" t="s">
        <v>18</v>
      </c>
      <c r="D136" s="12">
        <v>98.16</v>
      </c>
      <c r="E136" s="10"/>
      <c r="F136" s="13">
        <f t="shared" ref="F136:F167" si="4">ROUND(D136*E136,2)</f>
        <v>0</v>
      </c>
    </row>
    <row r="137" spans="1:6">
      <c r="A137" s="67"/>
      <c r="B137" s="66"/>
      <c r="C137" s="11" t="s">
        <v>19</v>
      </c>
      <c r="D137" s="12">
        <v>12.8</v>
      </c>
      <c r="E137" s="10"/>
      <c r="F137" s="13">
        <f t="shared" si="4"/>
        <v>0</v>
      </c>
    </row>
    <row r="138" spans="1:6">
      <c r="A138" s="67"/>
      <c r="B138" s="66"/>
      <c r="C138" s="11" t="s">
        <v>40</v>
      </c>
      <c r="D138" s="12">
        <v>8.64</v>
      </c>
      <c r="E138" s="10"/>
      <c r="F138" s="13">
        <f t="shared" si="4"/>
        <v>0</v>
      </c>
    </row>
    <row r="139" spans="1:6">
      <c r="A139" s="67"/>
      <c r="B139" s="66"/>
      <c r="C139" s="11" t="s">
        <v>272</v>
      </c>
      <c r="D139" s="12">
        <v>12.45</v>
      </c>
      <c r="E139" s="10"/>
      <c r="F139" s="13">
        <f t="shared" si="4"/>
        <v>0</v>
      </c>
    </row>
    <row r="140" spans="1:6">
      <c r="A140" s="67"/>
      <c r="B140" s="66"/>
      <c r="C140" s="11" t="s">
        <v>16</v>
      </c>
      <c r="D140" s="12">
        <v>104</v>
      </c>
      <c r="E140" s="10"/>
      <c r="F140" s="13">
        <f t="shared" si="4"/>
        <v>0</v>
      </c>
    </row>
    <row r="141" spans="1:6">
      <c r="A141" s="67"/>
      <c r="B141" s="66"/>
      <c r="C141" s="11" t="s">
        <v>21</v>
      </c>
      <c r="D141" s="12">
        <v>9.5</v>
      </c>
      <c r="E141" s="10"/>
      <c r="F141" s="13">
        <f t="shared" si="4"/>
        <v>0</v>
      </c>
    </row>
    <row r="142" spans="1:6">
      <c r="A142" s="67"/>
      <c r="B142" s="66"/>
      <c r="C142" s="11" t="s">
        <v>20</v>
      </c>
      <c r="D142" s="12">
        <v>2.1</v>
      </c>
      <c r="E142" s="10"/>
      <c r="F142" s="13">
        <f t="shared" si="4"/>
        <v>0</v>
      </c>
    </row>
    <row r="143" spans="1:6">
      <c r="A143" s="67"/>
      <c r="B143" s="66"/>
      <c r="C143" s="11" t="s">
        <v>69</v>
      </c>
      <c r="D143" s="12">
        <v>12.54</v>
      </c>
      <c r="E143" s="10"/>
      <c r="F143" s="13">
        <f t="shared" si="4"/>
        <v>0</v>
      </c>
    </row>
    <row r="144" spans="1:6" ht="14.25" customHeight="1">
      <c r="A144" s="67" t="s">
        <v>34</v>
      </c>
      <c r="B144" s="66" t="s">
        <v>273</v>
      </c>
      <c r="C144" s="11" t="s">
        <v>17</v>
      </c>
      <c r="D144" s="12">
        <f>7.92+9.48</f>
        <v>17.399999999999999</v>
      </c>
      <c r="E144" s="10"/>
      <c r="F144" s="13">
        <f t="shared" si="4"/>
        <v>0</v>
      </c>
    </row>
    <row r="145" spans="1:6" ht="14.25" customHeight="1">
      <c r="A145" s="67"/>
      <c r="B145" s="66"/>
      <c r="C145" s="11" t="s">
        <v>252</v>
      </c>
      <c r="D145" s="12">
        <v>0.6</v>
      </c>
      <c r="E145" s="10"/>
      <c r="F145" s="13">
        <f t="shared" si="4"/>
        <v>0</v>
      </c>
    </row>
    <row r="146" spans="1:6">
      <c r="A146" s="67"/>
      <c r="B146" s="66"/>
      <c r="C146" s="11" t="s">
        <v>23</v>
      </c>
      <c r="D146" s="12">
        <v>2.2000000000000002</v>
      </c>
      <c r="E146" s="10"/>
      <c r="F146" s="13">
        <f t="shared" si="4"/>
        <v>0</v>
      </c>
    </row>
    <row r="147" spans="1:6">
      <c r="A147" s="67"/>
      <c r="B147" s="66"/>
      <c r="C147" s="11" t="s">
        <v>18</v>
      </c>
      <c r="D147" s="12">
        <f>22.08+62.64</f>
        <v>84.72</v>
      </c>
      <c r="E147" s="10"/>
      <c r="F147" s="13">
        <f t="shared" si="4"/>
        <v>0</v>
      </c>
    </row>
    <row r="148" spans="1:6">
      <c r="A148" s="67"/>
      <c r="B148" s="66"/>
      <c r="C148" s="11" t="s">
        <v>22</v>
      </c>
      <c r="D148" s="12">
        <v>1.8</v>
      </c>
      <c r="E148" s="10"/>
      <c r="F148" s="13">
        <f t="shared" si="4"/>
        <v>0</v>
      </c>
    </row>
    <row r="149" spans="1:6">
      <c r="A149" s="67"/>
      <c r="B149" s="66"/>
      <c r="C149" s="11" t="s">
        <v>40</v>
      </c>
      <c r="D149" s="12">
        <v>7.44</v>
      </c>
      <c r="E149" s="10"/>
      <c r="F149" s="13">
        <f t="shared" si="4"/>
        <v>0</v>
      </c>
    </row>
    <row r="150" spans="1:6">
      <c r="A150" s="67"/>
      <c r="B150" s="66"/>
      <c r="C150" s="11" t="s">
        <v>16</v>
      </c>
      <c r="D150" s="12">
        <v>74</v>
      </c>
      <c r="E150" s="10"/>
      <c r="F150" s="13">
        <f t="shared" si="4"/>
        <v>0</v>
      </c>
    </row>
    <row r="151" spans="1:6">
      <c r="A151" s="67"/>
      <c r="B151" s="66"/>
      <c r="C151" s="11" t="s">
        <v>20</v>
      </c>
      <c r="D151" s="12">
        <f>2.36+7.35</f>
        <v>9.7099999999999991</v>
      </c>
      <c r="E151" s="10"/>
      <c r="F151" s="13">
        <f t="shared" si="4"/>
        <v>0</v>
      </c>
    </row>
    <row r="152" spans="1:6">
      <c r="A152" s="67"/>
      <c r="B152" s="66"/>
      <c r="C152" s="11" t="s">
        <v>37</v>
      </c>
      <c r="D152" s="12">
        <v>3.42</v>
      </c>
      <c r="E152" s="10"/>
      <c r="F152" s="13">
        <f t="shared" si="4"/>
        <v>0</v>
      </c>
    </row>
    <row r="153" spans="1:6">
      <c r="A153" s="67"/>
      <c r="B153" s="66"/>
      <c r="C153" s="11" t="s">
        <v>269</v>
      </c>
      <c r="D153" s="12">
        <v>6.96</v>
      </c>
      <c r="E153" s="10"/>
      <c r="F153" s="13">
        <f t="shared" si="4"/>
        <v>0</v>
      </c>
    </row>
    <row r="154" spans="1:6">
      <c r="A154" s="67"/>
      <c r="B154" s="66"/>
      <c r="C154" s="11" t="s">
        <v>69</v>
      </c>
      <c r="D154" s="12">
        <v>14.06</v>
      </c>
      <c r="E154" s="10"/>
      <c r="F154" s="13">
        <f t="shared" si="4"/>
        <v>0</v>
      </c>
    </row>
    <row r="155" spans="1:6">
      <c r="A155" s="67" t="s">
        <v>35</v>
      </c>
      <c r="B155" s="66" t="s">
        <v>274</v>
      </c>
      <c r="C155" s="11" t="s">
        <v>28</v>
      </c>
      <c r="D155" s="12">
        <v>6.72</v>
      </c>
      <c r="E155" s="10"/>
      <c r="F155" s="13">
        <f t="shared" si="4"/>
        <v>0</v>
      </c>
    </row>
    <row r="156" spans="1:6">
      <c r="A156" s="67"/>
      <c r="B156" s="66"/>
      <c r="C156" s="11" t="s">
        <v>176</v>
      </c>
      <c r="D156" s="12">
        <v>17.28</v>
      </c>
      <c r="E156" s="10"/>
      <c r="F156" s="13">
        <f t="shared" si="4"/>
        <v>0</v>
      </c>
    </row>
    <row r="157" spans="1:6">
      <c r="A157" s="67"/>
      <c r="B157" s="66"/>
      <c r="C157" s="11" t="s">
        <v>17</v>
      </c>
      <c r="D157" s="12">
        <v>19.559999999999999</v>
      </c>
      <c r="E157" s="10"/>
      <c r="F157" s="13">
        <f t="shared" si="4"/>
        <v>0</v>
      </c>
    </row>
    <row r="158" spans="1:6">
      <c r="A158" s="67"/>
      <c r="B158" s="66"/>
      <c r="C158" s="11" t="s">
        <v>252</v>
      </c>
      <c r="D158" s="12">
        <v>5.64</v>
      </c>
      <c r="E158" s="10"/>
      <c r="F158" s="13">
        <f t="shared" si="4"/>
        <v>0</v>
      </c>
    </row>
    <row r="159" spans="1:6">
      <c r="A159" s="67"/>
      <c r="B159" s="66"/>
      <c r="C159" s="11" t="s">
        <v>29</v>
      </c>
      <c r="D159" s="12">
        <v>2.88</v>
      </c>
      <c r="E159" s="10"/>
      <c r="F159" s="13">
        <f t="shared" si="4"/>
        <v>0</v>
      </c>
    </row>
    <row r="160" spans="1:6">
      <c r="A160" s="67"/>
      <c r="B160" s="66"/>
      <c r="C160" s="11" t="s">
        <v>18</v>
      </c>
      <c r="D160" s="12">
        <v>149.52000000000001</v>
      </c>
      <c r="E160" s="10"/>
      <c r="F160" s="13">
        <f t="shared" si="4"/>
        <v>0</v>
      </c>
    </row>
    <row r="161" spans="1:6">
      <c r="A161" s="67"/>
      <c r="B161" s="66"/>
      <c r="C161" s="11" t="s">
        <v>19</v>
      </c>
      <c r="D161" s="12">
        <v>8</v>
      </c>
      <c r="E161" s="10"/>
      <c r="F161" s="13">
        <f t="shared" si="4"/>
        <v>0</v>
      </c>
    </row>
    <row r="162" spans="1:6">
      <c r="A162" s="67"/>
      <c r="B162" s="66"/>
      <c r="C162" s="11" t="s">
        <v>22</v>
      </c>
      <c r="D162" s="12">
        <v>0.96</v>
      </c>
      <c r="E162" s="10"/>
      <c r="F162" s="13">
        <f t="shared" si="4"/>
        <v>0</v>
      </c>
    </row>
    <row r="163" spans="1:6">
      <c r="A163" s="67"/>
      <c r="B163" s="66"/>
      <c r="C163" s="11" t="s">
        <v>40</v>
      </c>
      <c r="D163" s="12">
        <v>56.4</v>
      </c>
      <c r="E163" s="10"/>
      <c r="F163" s="13">
        <f t="shared" si="4"/>
        <v>0</v>
      </c>
    </row>
    <row r="164" spans="1:6">
      <c r="A164" s="67"/>
      <c r="B164" s="66"/>
      <c r="C164" s="11" t="s">
        <v>254</v>
      </c>
      <c r="D164" s="12">
        <v>2.42</v>
      </c>
      <c r="E164" s="10"/>
      <c r="F164" s="13">
        <f t="shared" si="4"/>
        <v>0</v>
      </c>
    </row>
    <row r="165" spans="1:6">
      <c r="A165" s="67"/>
      <c r="B165" s="66"/>
      <c r="C165" s="11" t="s">
        <v>179</v>
      </c>
      <c r="D165" s="12">
        <v>2.98</v>
      </c>
      <c r="E165" s="10"/>
      <c r="F165" s="13">
        <f t="shared" si="4"/>
        <v>0</v>
      </c>
    </row>
    <row r="166" spans="1:6">
      <c r="A166" s="67"/>
      <c r="B166" s="66"/>
      <c r="C166" s="11" t="s">
        <v>259</v>
      </c>
      <c r="D166" s="12">
        <v>10.43</v>
      </c>
      <c r="E166" s="10"/>
      <c r="F166" s="13">
        <f t="shared" si="4"/>
        <v>0</v>
      </c>
    </row>
    <row r="167" spans="1:6">
      <c r="A167" s="67"/>
      <c r="B167" s="66"/>
      <c r="C167" s="11" t="s">
        <v>260</v>
      </c>
      <c r="D167" s="12">
        <v>15.33</v>
      </c>
      <c r="E167" s="10"/>
      <c r="F167" s="13">
        <f t="shared" si="4"/>
        <v>0</v>
      </c>
    </row>
    <row r="168" spans="1:6">
      <c r="A168" s="67"/>
      <c r="B168" s="66"/>
      <c r="C168" s="11" t="s">
        <v>16</v>
      </c>
      <c r="D168" s="12">
        <v>142</v>
      </c>
      <c r="E168" s="10"/>
      <c r="F168" s="13">
        <f t="shared" ref="F168:F195" si="5">ROUND(D168*E168,2)</f>
        <v>0</v>
      </c>
    </row>
    <row r="169" spans="1:6">
      <c r="A169" s="67"/>
      <c r="B169" s="66"/>
      <c r="C169" s="11" t="s">
        <v>181</v>
      </c>
      <c r="D169" s="12">
        <v>12</v>
      </c>
      <c r="E169" s="10"/>
      <c r="F169" s="13">
        <f t="shared" si="5"/>
        <v>0</v>
      </c>
    </row>
    <row r="170" spans="1:6">
      <c r="A170" s="67"/>
      <c r="B170" s="66"/>
      <c r="C170" s="11" t="s">
        <v>21</v>
      </c>
      <c r="D170" s="12">
        <v>13</v>
      </c>
      <c r="E170" s="10"/>
      <c r="F170" s="13">
        <f t="shared" si="5"/>
        <v>0</v>
      </c>
    </row>
    <row r="171" spans="1:6">
      <c r="A171" s="67"/>
      <c r="B171" s="66"/>
      <c r="C171" s="11" t="s">
        <v>20</v>
      </c>
      <c r="D171" s="12">
        <v>3.15</v>
      </c>
      <c r="E171" s="10"/>
      <c r="F171" s="13">
        <f t="shared" si="5"/>
        <v>0</v>
      </c>
    </row>
    <row r="172" spans="1:6">
      <c r="A172" s="67"/>
      <c r="B172" s="66"/>
      <c r="C172" s="11" t="s">
        <v>43</v>
      </c>
      <c r="D172" s="12">
        <v>4.88</v>
      </c>
      <c r="E172" s="10"/>
      <c r="F172" s="13">
        <f t="shared" si="5"/>
        <v>0</v>
      </c>
    </row>
    <row r="173" spans="1:6">
      <c r="A173" s="67"/>
      <c r="B173" s="66"/>
      <c r="C173" s="11" t="s">
        <v>182</v>
      </c>
      <c r="D173" s="12">
        <v>1.33</v>
      </c>
      <c r="E173" s="10"/>
      <c r="F173" s="13">
        <f t="shared" si="5"/>
        <v>0</v>
      </c>
    </row>
    <row r="174" spans="1:6">
      <c r="A174" s="67"/>
      <c r="B174" s="66"/>
      <c r="C174" s="11" t="s">
        <v>37</v>
      </c>
      <c r="D174" s="12">
        <v>10.26</v>
      </c>
      <c r="E174" s="10"/>
      <c r="F174" s="13">
        <f t="shared" si="5"/>
        <v>0</v>
      </c>
    </row>
    <row r="175" spans="1:6">
      <c r="A175" s="67"/>
      <c r="B175" s="66"/>
      <c r="C175" s="11" t="s">
        <v>69</v>
      </c>
      <c r="D175" s="12">
        <v>64.22</v>
      </c>
      <c r="E175" s="10"/>
      <c r="F175" s="13">
        <f t="shared" si="5"/>
        <v>0</v>
      </c>
    </row>
    <row r="176" spans="1:6">
      <c r="A176" s="67" t="s">
        <v>36</v>
      </c>
      <c r="B176" s="66" t="s">
        <v>275</v>
      </c>
      <c r="C176" s="11" t="s">
        <v>28</v>
      </c>
      <c r="D176" s="12">
        <v>3.48</v>
      </c>
      <c r="E176" s="10"/>
      <c r="F176" s="13">
        <f t="shared" si="5"/>
        <v>0</v>
      </c>
    </row>
    <row r="177" spans="1:6">
      <c r="A177" s="67"/>
      <c r="B177" s="66"/>
      <c r="C177" s="11" t="s">
        <v>17</v>
      </c>
      <c r="D177" s="12">
        <v>52.56</v>
      </c>
      <c r="E177" s="10"/>
      <c r="F177" s="13">
        <f t="shared" si="5"/>
        <v>0</v>
      </c>
    </row>
    <row r="178" spans="1:6">
      <c r="A178" s="67"/>
      <c r="B178" s="66"/>
      <c r="C178" s="11" t="s">
        <v>18</v>
      </c>
      <c r="D178" s="12">
        <v>112.08</v>
      </c>
      <c r="E178" s="10"/>
      <c r="F178" s="13">
        <f t="shared" si="5"/>
        <v>0</v>
      </c>
    </row>
    <row r="179" spans="1:6">
      <c r="A179" s="67"/>
      <c r="B179" s="66"/>
      <c r="C179" s="11" t="s">
        <v>19</v>
      </c>
      <c r="D179" s="12">
        <v>52.4</v>
      </c>
      <c r="E179" s="10"/>
      <c r="F179" s="13">
        <f t="shared" si="5"/>
        <v>0</v>
      </c>
    </row>
    <row r="180" spans="1:6">
      <c r="A180" s="67"/>
      <c r="B180" s="66"/>
      <c r="C180" s="11" t="s">
        <v>22</v>
      </c>
      <c r="D180" s="12">
        <v>6.72</v>
      </c>
      <c r="E180" s="10"/>
      <c r="F180" s="13">
        <f t="shared" si="5"/>
        <v>0</v>
      </c>
    </row>
    <row r="181" spans="1:6">
      <c r="A181" s="67"/>
      <c r="B181" s="66"/>
      <c r="C181" s="11" t="s">
        <v>40</v>
      </c>
      <c r="D181" s="12">
        <v>24.24</v>
      </c>
      <c r="E181" s="10"/>
      <c r="F181" s="13">
        <f t="shared" si="5"/>
        <v>0</v>
      </c>
    </row>
    <row r="182" spans="1:6">
      <c r="A182" s="67"/>
      <c r="B182" s="66"/>
      <c r="C182" s="11" t="s">
        <v>16</v>
      </c>
      <c r="D182" s="12">
        <v>390</v>
      </c>
      <c r="E182" s="10"/>
      <c r="F182" s="13">
        <f t="shared" si="5"/>
        <v>0</v>
      </c>
    </row>
    <row r="183" spans="1:6">
      <c r="A183" s="67"/>
      <c r="B183" s="66"/>
      <c r="C183" s="11" t="s">
        <v>181</v>
      </c>
      <c r="D183" s="12">
        <v>65</v>
      </c>
      <c r="E183" s="10"/>
      <c r="F183" s="13">
        <f t="shared" si="5"/>
        <v>0</v>
      </c>
    </row>
    <row r="184" spans="1:6">
      <c r="A184" s="67"/>
      <c r="B184" s="66"/>
      <c r="C184" s="11" t="s">
        <v>21</v>
      </c>
      <c r="D184" s="12">
        <v>13</v>
      </c>
      <c r="E184" s="10"/>
      <c r="F184" s="13">
        <f t="shared" si="5"/>
        <v>0</v>
      </c>
    </row>
    <row r="185" spans="1:6">
      <c r="A185" s="67"/>
      <c r="B185" s="66"/>
      <c r="C185" s="11" t="s">
        <v>20</v>
      </c>
      <c r="D185" s="12">
        <v>19.95</v>
      </c>
      <c r="E185" s="10"/>
      <c r="F185" s="13">
        <f t="shared" si="5"/>
        <v>0</v>
      </c>
    </row>
    <row r="186" spans="1:6">
      <c r="A186" s="67"/>
      <c r="B186" s="66"/>
      <c r="C186" s="11" t="s">
        <v>119</v>
      </c>
      <c r="D186" s="12">
        <v>7.63</v>
      </c>
      <c r="E186" s="10"/>
      <c r="F186" s="13">
        <f t="shared" si="5"/>
        <v>0</v>
      </c>
    </row>
    <row r="187" spans="1:6">
      <c r="A187" s="67"/>
      <c r="B187" s="66"/>
      <c r="C187" s="11" t="s">
        <v>269</v>
      </c>
      <c r="D187" s="12">
        <v>5.26</v>
      </c>
      <c r="E187" s="10"/>
      <c r="F187" s="13">
        <f t="shared" si="5"/>
        <v>0</v>
      </c>
    </row>
    <row r="188" spans="1:6">
      <c r="A188" s="67"/>
      <c r="B188" s="66"/>
      <c r="C188" s="11" t="s">
        <v>69</v>
      </c>
      <c r="D188" s="12">
        <v>26.22</v>
      </c>
      <c r="E188" s="10"/>
      <c r="F188" s="13">
        <f t="shared" si="5"/>
        <v>0</v>
      </c>
    </row>
    <row r="189" spans="1:6">
      <c r="A189" s="67"/>
      <c r="B189" s="66"/>
      <c r="C189" s="11" t="s">
        <v>276</v>
      </c>
      <c r="D189" s="12">
        <v>6.6</v>
      </c>
      <c r="E189" s="10"/>
      <c r="F189" s="13">
        <f t="shared" si="5"/>
        <v>0</v>
      </c>
    </row>
    <row r="190" spans="1:6">
      <c r="A190" s="67"/>
      <c r="B190" s="66"/>
      <c r="C190" s="11" t="s">
        <v>255</v>
      </c>
      <c r="D190" s="12">
        <v>16.55</v>
      </c>
      <c r="E190" s="10"/>
      <c r="F190" s="13">
        <f t="shared" si="5"/>
        <v>0</v>
      </c>
    </row>
    <row r="191" spans="1:6">
      <c r="A191" s="67"/>
      <c r="B191" s="66"/>
      <c r="C191" s="11" t="s">
        <v>265</v>
      </c>
      <c r="D191" s="12">
        <v>1.52</v>
      </c>
      <c r="E191" s="10"/>
      <c r="F191" s="13">
        <f t="shared" si="5"/>
        <v>0</v>
      </c>
    </row>
    <row r="192" spans="1:6">
      <c r="A192" s="67"/>
      <c r="B192" s="66"/>
      <c r="C192" s="11" t="s">
        <v>100</v>
      </c>
      <c r="D192" s="12">
        <v>23.66</v>
      </c>
      <c r="E192" s="10"/>
      <c r="F192" s="13">
        <f t="shared" si="5"/>
        <v>0</v>
      </c>
    </row>
    <row r="193" spans="1:6" ht="15">
      <c r="A193" s="7" t="s">
        <v>38</v>
      </c>
      <c r="B193" s="69" t="s">
        <v>277</v>
      </c>
      <c r="C193" s="69"/>
      <c r="D193" s="9">
        <v>100</v>
      </c>
      <c r="E193" s="10"/>
      <c r="F193" s="10">
        <f t="shared" si="5"/>
        <v>0</v>
      </c>
    </row>
    <row r="194" spans="1:6" ht="33" customHeight="1">
      <c r="A194" s="7" t="s">
        <v>39</v>
      </c>
      <c r="B194" s="69" t="s">
        <v>278</v>
      </c>
      <c r="C194" s="69"/>
      <c r="D194" s="8">
        <v>300</v>
      </c>
      <c r="E194" s="10"/>
      <c r="F194" s="10">
        <f t="shared" si="5"/>
        <v>0</v>
      </c>
    </row>
    <row r="195" spans="1:6" ht="38.25" customHeight="1">
      <c r="A195" s="7" t="s">
        <v>41</v>
      </c>
      <c r="B195" s="70" t="s">
        <v>279</v>
      </c>
      <c r="C195" s="71"/>
      <c r="D195" s="16">
        <v>2186</v>
      </c>
      <c r="E195" s="17"/>
      <c r="F195" s="10">
        <f t="shared" si="5"/>
        <v>0</v>
      </c>
    </row>
    <row r="196" spans="1:6" ht="15" customHeight="1">
      <c r="A196" s="75" t="s">
        <v>6</v>
      </c>
      <c r="B196" s="76"/>
      <c r="C196" s="77"/>
      <c r="D196" s="18">
        <f>SUM(D6:D195)</f>
        <v>11551.709999999995</v>
      </c>
      <c r="E196" s="19"/>
      <c r="F196" s="103">
        <f>SUM(F6:F195)</f>
        <v>0</v>
      </c>
    </row>
    <row r="197" spans="1:6" ht="15">
      <c r="A197" s="107" t="s">
        <v>280</v>
      </c>
      <c r="B197" s="107"/>
      <c r="C197" s="107"/>
      <c r="D197" s="108"/>
      <c r="E197" s="109"/>
      <c r="F197" s="110"/>
    </row>
    <row r="198" spans="1:6" ht="15">
      <c r="A198" s="78" t="s">
        <v>281</v>
      </c>
      <c r="B198" s="79"/>
      <c r="C198" s="80"/>
      <c r="D198" s="111"/>
      <c r="E198" s="109"/>
      <c r="F198" s="110">
        <f>F196+F197</f>
        <v>0</v>
      </c>
    </row>
  </sheetData>
  <sheetProtection selectLockedCells="1" selectUnlockedCells="1"/>
  <mergeCells count="36">
    <mergeCell ref="B132:B143"/>
    <mergeCell ref="A198:C198"/>
    <mergeCell ref="A132:A143"/>
    <mergeCell ref="A144:A154"/>
    <mergeCell ref="A155:A175"/>
    <mergeCell ref="A176:A192"/>
    <mergeCell ref="A1:F1"/>
    <mergeCell ref="A2:F2"/>
    <mergeCell ref="B6:B15"/>
    <mergeCell ref="B16:B21"/>
    <mergeCell ref="B22:B43"/>
    <mergeCell ref="B44:B63"/>
    <mergeCell ref="B64:B80"/>
    <mergeCell ref="B81:B88"/>
    <mergeCell ref="B89:B97"/>
    <mergeCell ref="B98:B113"/>
    <mergeCell ref="B114:B118"/>
    <mergeCell ref="B119:B131"/>
    <mergeCell ref="A81:A88"/>
    <mergeCell ref="A89:A97"/>
    <mergeCell ref="A98:A113"/>
    <mergeCell ref="A114:A118"/>
    <mergeCell ref="A119:A131"/>
    <mergeCell ref="A6:A15"/>
    <mergeCell ref="A16:A21"/>
    <mergeCell ref="A22:A43"/>
    <mergeCell ref="A44:A63"/>
    <mergeCell ref="A64:A80"/>
    <mergeCell ref="B144:B154"/>
    <mergeCell ref="B155:B175"/>
    <mergeCell ref="B176:B192"/>
    <mergeCell ref="A196:C196"/>
    <mergeCell ref="A197:C197"/>
    <mergeCell ref="B193:C193"/>
    <mergeCell ref="B194:C194"/>
    <mergeCell ref="B195:C195"/>
  </mergeCells>
  <pageMargins left="0.7" right="0.7" top="0.75" bottom="0.75" header="0.51180555555555596" footer="0.51180555555555596"/>
  <pageSetup paperSize="9" scale="93" firstPageNumber="0" orientation="portrait" useFirstPageNumber="1"/>
  <headerFooter alignWithMargins="0"/>
  <rowBreaks count="3" manualBreakCount="3">
    <brk id="43" max="5" man="1"/>
    <brk id="97" max="5" man="1"/>
    <brk id="15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2</vt:i4>
      </vt:variant>
    </vt:vector>
  </HeadingPairs>
  <TitlesOfParts>
    <vt:vector size="5" baseType="lpstr">
      <vt:lpstr>KO zbiorczy</vt:lpstr>
      <vt:lpstr>KO Wejherowo</vt:lpstr>
      <vt:lpstr>KO m. Wejherowo</vt:lpstr>
      <vt:lpstr>'KO m. Wejherowo'!Obszar_wydruku</vt:lpstr>
      <vt:lpstr>'KO Wejherowo'!Obszar_wydruku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mceynowa</dc:creator>
  <cp:lastModifiedBy>klapinska</cp:lastModifiedBy>
  <cp:lastPrinted>2021-04-21T20:31:00Z</cp:lastPrinted>
  <dcterms:created xsi:type="dcterms:W3CDTF">2017-04-12T11:39:00Z</dcterms:created>
  <dcterms:modified xsi:type="dcterms:W3CDTF">2021-05-25T07:21:01Z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1045-11.2.0.10132</vt:lpwstr>
  </property>
</Properties>
</file>