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30\Inwestycje\ASIA\REALIZACJE\BUD. KOMUNALNE\P-le Szkolna 155\155m5_Julita\2020.11.19remont\platforma\"/>
    </mc:Choice>
  </mc:AlternateContent>
  <xr:revisionPtr revIDLastSave="0" documentId="13_ncr:1_{A0418137-C926-41F6-8573-41CE2AB72A75}" xr6:coauthVersionLast="45" xr6:coauthVersionMax="45" xr10:uidLastSave="{00000000-0000-0000-0000-000000000000}"/>
  <bookViews>
    <workbookView xWindow="-120" yWindow="-120" windowWidth="29040" windowHeight="15840" xr2:uid="{9E4860D8-4113-45E6-8AC4-1D85D1D6B52D}"/>
  </bookViews>
  <sheets>
    <sheet name="Wersja 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H57" i="1" l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5" i="1"/>
  <c r="G35" i="1"/>
  <c r="H34" i="1"/>
  <c r="G34" i="1"/>
  <c r="H33" i="1"/>
  <c r="G33" i="1"/>
  <c r="H32" i="1"/>
  <c r="G32" i="1"/>
  <c r="H31" i="1"/>
  <c r="G31" i="1"/>
  <c r="H30" i="1"/>
  <c r="G30" i="1"/>
  <c r="G28" i="1"/>
  <c r="H28" i="1" s="1"/>
  <c r="H27" i="1"/>
  <c r="G27" i="1"/>
  <c r="H26" i="1"/>
  <c r="G26" i="1"/>
  <c r="G25" i="1"/>
  <c r="H25" i="1" s="1"/>
  <c r="G24" i="1"/>
  <c r="H24" i="1" s="1"/>
  <c r="G21" i="1"/>
  <c r="H21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0" i="1"/>
  <c r="H10" i="1" s="1"/>
  <c r="H9" i="1"/>
  <c r="G9" i="1"/>
  <c r="G8" i="1"/>
  <c r="H8" i="1" s="1"/>
  <c r="G7" i="1"/>
  <c r="H7" i="1" s="1"/>
  <c r="G6" i="1"/>
  <c r="H6" i="1" s="1"/>
  <c r="G5" i="1"/>
  <c r="H5" i="1" s="1"/>
  <c r="H58" i="1" s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H22" i="1"/>
  <c r="E19" i="1"/>
  <c r="E18" i="1"/>
  <c r="E17" i="1"/>
  <c r="E16" i="1"/>
  <c r="E15" i="1"/>
  <c r="E14" i="1"/>
  <c r="E13" i="1"/>
  <c r="E12" i="1"/>
  <c r="E10" i="1"/>
  <c r="E9" i="1"/>
  <c r="E8" i="1"/>
  <c r="E7" i="1"/>
  <c r="E6" i="1"/>
  <c r="E5" i="1"/>
  <c r="H3" i="1"/>
</calcChain>
</file>

<file path=xl/sharedStrings.xml><?xml version="1.0" encoding="utf-8"?>
<sst xmlns="http://schemas.openxmlformats.org/spreadsheetml/2006/main" count="182" uniqueCount="128">
  <si>
    <t>L.p</t>
  </si>
  <si>
    <t>Rodzaj robót</t>
  </si>
  <si>
    <t>Jedn.</t>
  </si>
  <si>
    <t xml:space="preserve">Ilość </t>
  </si>
  <si>
    <t>Cena jedn.
PLN Netto</t>
  </si>
  <si>
    <t>Cena jedn.
PLN Brutto</t>
  </si>
  <si>
    <t>Wartość
PLN brutto</t>
  </si>
  <si>
    <t>Pokój</t>
  </si>
  <si>
    <t>1.</t>
  </si>
  <si>
    <t>Roboty malarskie</t>
  </si>
  <si>
    <t>1.1</t>
  </si>
  <si>
    <t>Przygotowanie powierzchni pod malowanie farbami emulsyjnymi starych tynków w podszpachlowaniem nierówności – ściany</t>
  </si>
  <si>
    <t>m2</t>
  </si>
  <si>
    <t>1.2</t>
  </si>
  <si>
    <t xml:space="preserve">Odgrzybianie ścian </t>
  </si>
  <si>
    <t>1.3</t>
  </si>
  <si>
    <t>Dwukrotne malowanie farbami emulsyjnymi wraz z gruntowaniem - ściany</t>
  </si>
  <si>
    <t>1.4</t>
  </si>
  <si>
    <t>Przygotowanie powierzchni pod malowanie farbami emulsyjnymi starych tynków w podszpachlowaniem nierówności – sufity</t>
  </si>
  <si>
    <t>1.5</t>
  </si>
  <si>
    <t>Odgrzybianie sufitów</t>
  </si>
  <si>
    <t>1.6</t>
  </si>
  <si>
    <t>Dwukrotne malowanie farbami emulsyjnymi wraz z gruntowaniem - sufity</t>
  </si>
  <si>
    <t>2.</t>
  </si>
  <si>
    <t>Roboty posadzkowe</t>
  </si>
  <si>
    <t>2.1</t>
  </si>
  <si>
    <t xml:space="preserve">Zerwanie posadzki z tworzyw sztucznych </t>
  </si>
  <si>
    <t>2.2</t>
  </si>
  <si>
    <t xml:space="preserve">Rozebranie posadzki z płyty OSB - pas 1m od ścian </t>
  </si>
  <si>
    <t>2.3</t>
  </si>
  <si>
    <t xml:space="preserve">Ułożenie posadzki z płyty OSB - pas 1m od ścian </t>
  </si>
  <si>
    <t>2.4</t>
  </si>
  <si>
    <t>Impregnacja płyty OSB - zabezpieczenie przed wilgocią</t>
  </si>
  <si>
    <t>2.5</t>
  </si>
  <si>
    <t>Wklejenie taśmy uszczelniającej na styku ściany z posadzką</t>
  </si>
  <si>
    <t>m</t>
  </si>
  <si>
    <t>2.6</t>
  </si>
  <si>
    <t xml:space="preserve">Posadzki z wykładzin PCV </t>
  </si>
  <si>
    <t>2.7</t>
  </si>
  <si>
    <t>Listwy przyścienne z tworzyw sztucznych mocowane na kołki</t>
  </si>
  <si>
    <t xml:space="preserve">m </t>
  </si>
  <si>
    <t>2.8</t>
  </si>
  <si>
    <t>Listwy progowe</t>
  </si>
  <si>
    <t>3.</t>
  </si>
  <si>
    <t>Roboty instalacyjne</t>
  </si>
  <si>
    <t>3.1</t>
  </si>
  <si>
    <t>Demontaż zlewozmywaka kuchennego wraz z szafką, z odświeżeniem oraz ponownym montażem</t>
  </si>
  <si>
    <t>kpl.</t>
  </si>
  <si>
    <t>Łazienka</t>
  </si>
  <si>
    <t>4.</t>
  </si>
  <si>
    <t>Roboty instalacyjne - demontaże</t>
  </si>
  <si>
    <t>4.1</t>
  </si>
  <si>
    <t>Demontaż brodzika wraz z kabiną prysznicową i utylizacją</t>
  </si>
  <si>
    <t>4.2</t>
  </si>
  <si>
    <t>Demontaż umywalki z odświeżeniem do ponownego montażu</t>
  </si>
  <si>
    <t>4.3</t>
  </si>
  <si>
    <t>Demontaż ustępu z miską fajansową z odświeżeniem do ponownego montażu</t>
  </si>
  <si>
    <t>4.4</t>
  </si>
  <si>
    <t>Demontaż baterii umywalkowej z odświeżeniem do ponownego montażu</t>
  </si>
  <si>
    <t>4.5</t>
  </si>
  <si>
    <t>Demontaż baterii prysznicowej wraz z utylizacją</t>
  </si>
  <si>
    <t>5.</t>
  </si>
  <si>
    <t>5.1</t>
  </si>
  <si>
    <t>Montaż ustępu z miską fajansową z odzysku</t>
  </si>
  <si>
    <t>5.2</t>
  </si>
  <si>
    <t>Montaż umywalki z odzysku</t>
  </si>
  <si>
    <t>5.3</t>
  </si>
  <si>
    <t>Montaż baterii umywalkowej z odzysku</t>
  </si>
  <si>
    <t>5.4</t>
  </si>
  <si>
    <t>5.5</t>
  </si>
  <si>
    <t>Montaż nowej baterii prysznicowej</t>
  </si>
  <si>
    <t>5.6</t>
  </si>
  <si>
    <t>Oczyszczenie liczników wody i orurowania</t>
  </si>
  <si>
    <t>6.</t>
  </si>
  <si>
    <t>Roboty ogólnobudowlane</t>
  </si>
  <si>
    <t>6.1</t>
  </si>
  <si>
    <t>6.2</t>
  </si>
  <si>
    <t xml:space="preserve">Rozebranie posadzki z płyty OSB </t>
  </si>
  <si>
    <t>6.3</t>
  </si>
  <si>
    <t>Rozebranie podłóg ślepych</t>
  </si>
  <si>
    <t>6.4</t>
  </si>
  <si>
    <t>Rozebranie legarów</t>
  </si>
  <si>
    <t>6.5</t>
  </si>
  <si>
    <t>Podsypka piaskowa z zagęszczeniem ręcznym gr. 17cm</t>
  </si>
  <si>
    <t>6.6</t>
  </si>
  <si>
    <t>Izolacja przeciwwilgociowa i przeciwwodna wywijana na ściany</t>
  </si>
  <si>
    <t>6.7</t>
  </si>
  <si>
    <t>Posadzki betonowe na podłożu gruntowym gr. 10cm</t>
  </si>
  <si>
    <t>m3</t>
  </si>
  <si>
    <t>6.8</t>
  </si>
  <si>
    <t xml:space="preserve">Wykonanie izolacji wraz z zagruntowniem i wygładzeniem z folii w płynie </t>
  </si>
  <si>
    <t>6.9</t>
  </si>
  <si>
    <t xml:space="preserve">Wykonanie izolacji z folii w płynie - wklejenie taśmy uszczelniającej </t>
  </si>
  <si>
    <t>6.10</t>
  </si>
  <si>
    <t>Ułożenie posadzki z płytek wraz z przygotowaniem podłoża</t>
  </si>
  <si>
    <t>6.11</t>
  </si>
  <si>
    <t>Rozebranie płyt gipsowo-kartonowych w prysznicu</t>
  </si>
  <si>
    <t>6.12</t>
  </si>
  <si>
    <t>Okładziny z płyt budowlanych wodoodpornych Ultrament gr. 10mm</t>
  </si>
  <si>
    <t>6.13</t>
  </si>
  <si>
    <t>Licowanie ścian płytkami wraz z przygotowaniem podłoża ścian - pod prysznicem</t>
  </si>
  <si>
    <t>6.14</t>
  </si>
  <si>
    <t>Przygotowanie powierzchni pod malowanie farbami starych tynków z podszpachlowaniem nierówności – ściany</t>
  </si>
  <si>
    <t>6.15</t>
  </si>
  <si>
    <t>6.16</t>
  </si>
  <si>
    <t>Dwukrotne malowanie farbami akrylowymi wraz z gruntowaniem - ściany</t>
  </si>
  <si>
    <t>6.17</t>
  </si>
  <si>
    <t>6.18</t>
  </si>
  <si>
    <t>6.19</t>
  </si>
  <si>
    <t>7.</t>
  </si>
  <si>
    <t>Wywóz gruzu i utylizacja</t>
  </si>
  <si>
    <t>7.1.</t>
  </si>
  <si>
    <t>Utylizacja odpadów budowlanych powstałych w wyniku remontu</t>
  </si>
  <si>
    <t>RAZEM</t>
  </si>
  <si>
    <t>UWAGA: W wycenionych pozycjach należy uwzględnić zabezpieczenie wszelkich powierzchni</t>
  </si>
  <si>
    <t xml:space="preserve">PRZEDMIAR - „Remont mieszkania w budynku komunalnym w Plewiskach przy ul. Szkolnej 155/5” </t>
  </si>
  <si>
    <r>
      <t xml:space="preserve">Montaż nowego brodzika wraz z kabiną prysznicową półokrągłe </t>
    </r>
    <r>
      <rPr>
        <sz val="10"/>
        <rFont val="Arial"/>
        <family val="2"/>
        <charset val="238"/>
      </rPr>
      <t>90cmx90cm</t>
    </r>
  </si>
  <si>
    <t>=(4,63+6,99)*2*3,02</t>
  </si>
  <si>
    <t>=(4,63+6,99)*2*3,03</t>
  </si>
  <si>
    <t>=(4,63+6,99)*2*3,04</t>
  </si>
  <si>
    <t>=4,63*6,99</t>
  </si>
  <si>
    <t>=4,63*6,100</t>
  </si>
  <si>
    <t>=4,63*6,101</t>
  </si>
  <si>
    <t>=(6,99*2+3,63*2)*1</t>
  </si>
  <si>
    <t>=4,63*6,99+0,2*(4,63+6,99)*2</t>
  </si>
  <si>
    <t>=(4,63+6,99)*2-0,9*2</t>
  </si>
  <si>
    <t>=0,9*2</t>
  </si>
  <si>
    <t>=1,98*2,24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</si>
</sst>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9" fontId="1" fillId="0" borderId="1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0" fontId="1" fillId="0" borderId="0" xfId="0" applyFont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right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right"/>
    </xf>
    <xf numFmtId="0" fontId="0" fillId="0" borderId="4" xfId="0" applyFont="1" applyBorder="1" applyAlignment="1">
      <alignment wrapText="1"/>
    </xf>
    <xf numFmtId="49" fontId="1" fillId="2" borderId="6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right"/>
    </xf>
    <xf numFmtId="49" fontId="1" fillId="3" borderId="8" xfId="0" applyNumberFormat="1" applyFont="1" applyFill="1" applyBorder="1" applyAlignment="1">
      <alignment horizontal="left"/>
    </xf>
    <xf numFmtId="4" fontId="1" fillId="3" borderId="9" xfId="0" applyNumberFormat="1" applyFont="1" applyFill="1" applyBorder="1" applyAlignment="1">
      <alignment horizontal="right"/>
    </xf>
    <xf numFmtId="49" fontId="0" fillId="0" borderId="6" xfId="0" applyNumberFormat="1" applyBorder="1" applyAlignment="1">
      <alignment horizontal="left"/>
    </xf>
    <xf numFmtId="4" fontId="0" fillId="0" borderId="7" xfId="0" applyNumberFormat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" fontId="1" fillId="3" borderId="7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9" fontId="1" fillId="0" borderId="13" xfId="0" applyNumberFormat="1" applyFont="1" applyBorder="1"/>
    <xf numFmtId="0" fontId="0" fillId="0" borderId="14" xfId="0" applyBorder="1"/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9" fontId="1" fillId="4" borderId="1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 applyAlignment="1">
      <alignment horizontal="right"/>
    </xf>
    <xf numFmtId="4" fontId="1" fillId="4" borderId="3" xfId="0" applyNumberFormat="1" applyFont="1" applyFill="1" applyBorder="1" applyAlignment="1">
      <alignment horizontal="right"/>
    </xf>
    <xf numFmtId="4" fontId="0" fillId="0" borderId="4" xfId="0" quotePrefix="1" applyNumberForma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1E91-308D-4845-B909-7477604BDCC8}">
  <sheetPr>
    <pageSetUpPr fitToPage="1"/>
  </sheetPr>
  <dimension ref="A1:H59"/>
  <sheetViews>
    <sheetView tabSelected="1" view="pageBreakPreview" zoomScaleNormal="100" zoomScaleSheetLayoutView="100" workbookViewId="0">
      <selection activeCell="D40" sqref="D40"/>
    </sheetView>
  </sheetViews>
  <sheetFormatPr defaultColWidth="11.5703125" defaultRowHeight="12.75" x14ac:dyDescent="0.2"/>
  <cols>
    <col min="1" max="1" width="5.85546875" style="1" customWidth="1"/>
    <col min="2" max="2" width="59.140625" customWidth="1"/>
    <col min="3" max="3" width="11.5703125" style="3"/>
    <col min="4" max="4" width="17.85546875" style="4" bestFit="1" customWidth="1"/>
    <col min="5" max="7" width="11.5703125" style="4"/>
    <col min="8" max="8" width="10.140625" style="4" bestFit="1" customWidth="1"/>
    <col min="258" max="258" width="5.85546875" customWidth="1"/>
    <col min="259" max="259" width="59.140625" customWidth="1"/>
    <col min="264" max="264" width="10.140625" bestFit="1" customWidth="1"/>
    <col min="514" max="514" width="5.85546875" customWidth="1"/>
    <col min="515" max="515" width="59.140625" customWidth="1"/>
    <col min="520" max="520" width="10.140625" bestFit="1" customWidth="1"/>
    <col min="770" max="770" width="5.85546875" customWidth="1"/>
    <col min="771" max="771" width="59.140625" customWidth="1"/>
    <col min="776" max="776" width="10.140625" bestFit="1" customWidth="1"/>
    <col min="1026" max="1026" width="5.85546875" customWidth="1"/>
    <col min="1027" max="1027" width="59.140625" customWidth="1"/>
    <col min="1032" max="1032" width="10.140625" bestFit="1" customWidth="1"/>
    <col min="1282" max="1282" width="5.85546875" customWidth="1"/>
    <col min="1283" max="1283" width="59.140625" customWidth="1"/>
    <col min="1288" max="1288" width="10.140625" bestFit="1" customWidth="1"/>
    <col min="1538" max="1538" width="5.85546875" customWidth="1"/>
    <col min="1539" max="1539" width="59.140625" customWidth="1"/>
    <col min="1544" max="1544" width="10.140625" bestFit="1" customWidth="1"/>
    <col min="1794" max="1794" width="5.85546875" customWidth="1"/>
    <col min="1795" max="1795" width="59.140625" customWidth="1"/>
    <col min="1800" max="1800" width="10.140625" bestFit="1" customWidth="1"/>
    <col min="2050" max="2050" width="5.85546875" customWidth="1"/>
    <col min="2051" max="2051" width="59.140625" customWidth="1"/>
    <col min="2056" max="2056" width="10.140625" bestFit="1" customWidth="1"/>
    <col min="2306" max="2306" width="5.85546875" customWidth="1"/>
    <col min="2307" max="2307" width="59.140625" customWidth="1"/>
    <col min="2312" max="2312" width="10.140625" bestFit="1" customWidth="1"/>
    <col min="2562" max="2562" width="5.85546875" customWidth="1"/>
    <col min="2563" max="2563" width="59.140625" customWidth="1"/>
    <col min="2568" max="2568" width="10.140625" bestFit="1" customWidth="1"/>
    <col min="2818" max="2818" width="5.85546875" customWidth="1"/>
    <col min="2819" max="2819" width="59.140625" customWidth="1"/>
    <col min="2824" max="2824" width="10.140625" bestFit="1" customWidth="1"/>
    <col min="3074" max="3074" width="5.85546875" customWidth="1"/>
    <col min="3075" max="3075" width="59.140625" customWidth="1"/>
    <col min="3080" max="3080" width="10.140625" bestFit="1" customWidth="1"/>
    <col min="3330" max="3330" width="5.85546875" customWidth="1"/>
    <col min="3331" max="3331" width="59.140625" customWidth="1"/>
    <col min="3336" max="3336" width="10.140625" bestFit="1" customWidth="1"/>
    <col min="3586" max="3586" width="5.85546875" customWidth="1"/>
    <col min="3587" max="3587" width="59.140625" customWidth="1"/>
    <col min="3592" max="3592" width="10.140625" bestFit="1" customWidth="1"/>
    <col min="3842" max="3842" width="5.85546875" customWidth="1"/>
    <col min="3843" max="3843" width="59.140625" customWidth="1"/>
    <col min="3848" max="3848" width="10.140625" bestFit="1" customWidth="1"/>
    <col min="4098" max="4098" width="5.85546875" customWidth="1"/>
    <col min="4099" max="4099" width="59.140625" customWidth="1"/>
    <col min="4104" max="4104" width="10.140625" bestFit="1" customWidth="1"/>
    <col min="4354" max="4354" width="5.85546875" customWidth="1"/>
    <col min="4355" max="4355" width="59.140625" customWidth="1"/>
    <col min="4360" max="4360" width="10.140625" bestFit="1" customWidth="1"/>
    <col min="4610" max="4610" width="5.85546875" customWidth="1"/>
    <col min="4611" max="4611" width="59.140625" customWidth="1"/>
    <col min="4616" max="4616" width="10.140625" bestFit="1" customWidth="1"/>
    <col min="4866" max="4866" width="5.85546875" customWidth="1"/>
    <col min="4867" max="4867" width="59.140625" customWidth="1"/>
    <col min="4872" max="4872" width="10.140625" bestFit="1" customWidth="1"/>
    <col min="5122" max="5122" width="5.85546875" customWidth="1"/>
    <col min="5123" max="5123" width="59.140625" customWidth="1"/>
    <col min="5128" max="5128" width="10.140625" bestFit="1" customWidth="1"/>
    <col min="5378" max="5378" width="5.85546875" customWidth="1"/>
    <col min="5379" max="5379" width="59.140625" customWidth="1"/>
    <col min="5384" max="5384" width="10.140625" bestFit="1" customWidth="1"/>
    <col min="5634" max="5634" width="5.85546875" customWidth="1"/>
    <col min="5635" max="5635" width="59.140625" customWidth="1"/>
    <col min="5640" max="5640" width="10.140625" bestFit="1" customWidth="1"/>
    <col min="5890" max="5890" width="5.85546875" customWidth="1"/>
    <col min="5891" max="5891" width="59.140625" customWidth="1"/>
    <col min="5896" max="5896" width="10.140625" bestFit="1" customWidth="1"/>
    <col min="6146" max="6146" width="5.85546875" customWidth="1"/>
    <col min="6147" max="6147" width="59.140625" customWidth="1"/>
    <col min="6152" max="6152" width="10.140625" bestFit="1" customWidth="1"/>
    <col min="6402" max="6402" width="5.85546875" customWidth="1"/>
    <col min="6403" max="6403" width="59.140625" customWidth="1"/>
    <col min="6408" max="6408" width="10.140625" bestFit="1" customWidth="1"/>
    <col min="6658" max="6658" width="5.85546875" customWidth="1"/>
    <col min="6659" max="6659" width="59.140625" customWidth="1"/>
    <col min="6664" max="6664" width="10.140625" bestFit="1" customWidth="1"/>
    <col min="6914" max="6914" width="5.85546875" customWidth="1"/>
    <col min="6915" max="6915" width="59.140625" customWidth="1"/>
    <col min="6920" max="6920" width="10.140625" bestFit="1" customWidth="1"/>
    <col min="7170" max="7170" width="5.85546875" customWidth="1"/>
    <col min="7171" max="7171" width="59.140625" customWidth="1"/>
    <col min="7176" max="7176" width="10.140625" bestFit="1" customWidth="1"/>
    <col min="7426" max="7426" width="5.85546875" customWidth="1"/>
    <col min="7427" max="7427" width="59.140625" customWidth="1"/>
    <col min="7432" max="7432" width="10.140625" bestFit="1" customWidth="1"/>
    <col min="7682" max="7682" width="5.85546875" customWidth="1"/>
    <col min="7683" max="7683" width="59.140625" customWidth="1"/>
    <col min="7688" max="7688" width="10.140625" bestFit="1" customWidth="1"/>
    <col min="7938" max="7938" width="5.85546875" customWidth="1"/>
    <col min="7939" max="7939" width="59.140625" customWidth="1"/>
    <col min="7944" max="7944" width="10.140625" bestFit="1" customWidth="1"/>
    <col min="8194" max="8194" width="5.85546875" customWidth="1"/>
    <col min="8195" max="8195" width="59.140625" customWidth="1"/>
    <col min="8200" max="8200" width="10.140625" bestFit="1" customWidth="1"/>
    <col min="8450" max="8450" width="5.85546875" customWidth="1"/>
    <col min="8451" max="8451" width="59.140625" customWidth="1"/>
    <col min="8456" max="8456" width="10.140625" bestFit="1" customWidth="1"/>
    <col min="8706" max="8706" width="5.85546875" customWidth="1"/>
    <col min="8707" max="8707" width="59.140625" customWidth="1"/>
    <col min="8712" max="8712" width="10.140625" bestFit="1" customWidth="1"/>
    <col min="8962" max="8962" width="5.85546875" customWidth="1"/>
    <col min="8963" max="8963" width="59.140625" customWidth="1"/>
    <col min="8968" max="8968" width="10.140625" bestFit="1" customWidth="1"/>
    <col min="9218" max="9218" width="5.85546875" customWidth="1"/>
    <col min="9219" max="9219" width="59.140625" customWidth="1"/>
    <col min="9224" max="9224" width="10.140625" bestFit="1" customWidth="1"/>
    <col min="9474" max="9474" width="5.85546875" customWidth="1"/>
    <col min="9475" max="9475" width="59.140625" customWidth="1"/>
    <col min="9480" max="9480" width="10.140625" bestFit="1" customWidth="1"/>
    <col min="9730" max="9730" width="5.85546875" customWidth="1"/>
    <col min="9731" max="9731" width="59.140625" customWidth="1"/>
    <col min="9736" max="9736" width="10.140625" bestFit="1" customWidth="1"/>
    <col min="9986" max="9986" width="5.85546875" customWidth="1"/>
    <col min="9987" max="9987" width="59.140625" customWidth="1"/>
    <col min="9992" max="9992" width="10.140625" bestFit="1" customWidth="1"/>
    <col min="10242" max="10242" width="5.85546875" customWidth="1"/>
    <col min="10243" max="10243" width="59.140625" customWidth="1"/>
    <col min="10248" max="10248" width="10.140625" bestFit="1" customWidth="1"/>
    <col min="10498" max="10498" width="5.85546875" customWidth="1"/>
    <col min="10499" max="10499" width="59.140625" customWidth="1"/>
    <col min="10504" max="10504" width="10.140625" bestFit="1" customWidth="1"/>
    <col min="10754" max="10754" width="5.85546875" customWidth="1"/>
    <col min="10755" max="10755" width="59.140625" customWidth="1"/>
    <col min="10760" max="10760" width="10.140625" bestFit="1" customWidth="1"/>
    <col min="11010" max="11010" width="5.85546875" customWidth="1"/>
    <col min="11011" max="11011" width="59.140625" customWidth="1"/>
    <col min="11016" max="11016" width="10.140625" bestFit="1" customWidth="1"/>
    <col min="11266" max="11266" width="5.85546875" customWidth="1"/>
    <col min="11267" max="11267" width="59.140625" customWidth="1"/>
    <col min="11272" max="11272" width="10.140625" bestFit="1" customWidth="1"/>
    <col min="11522" max="11522" width="5.85546875" customWidth="1"/>
    <col min="11523" max="11523" width="59.140625" customWidth="1"/>
    <col min="11528" max="11528" width="10.140625" bestFit="1" customWidth="1"/>
    <col min="11778" max="11778" width="5.85546875" customWidth="1"/>
    <col min="11779" max="11779" width="59.140625" customWidth="1"/>
    <col min="11784" max="11784" width="10.140625" bestFit="1" customWidth="1"/>
    <col min="12034" max="12034" width="5.85546875" customWidth="1"/>
    <col min="12035" max="12035" width="59.140625" customWidth="1"/>
    <col min="12040" max="12040" width="10.140625" bestFit="1" customWidth="1"/>
    <col min="12290" max="12290" width="5.85546875" customWidth="1"/>
    <col min="12291" max="12291" width="59.140625" customWidth="1"/>
    <col min="12296" max="12296" width="10.140625" bestFit="1" customWidth="1"/>
    <col min="12546" max="12546" width="5.85546875" customWidth="1"/>
    <col min="12547" max="12547" width="59.140625" customWidth="1"/>
    <col min="12552" max="12552" width="10.140625" bestFit="1" customWidth="1"/>
    <col min="12802" max="12802" width="5.85546875" customWidth="1"/>
    <col min="12803" max="12803" width="59.140625" customWidth="1"/>
    <col min="12808" max="12808" width="10.140625" bestFit="1" customWidth="1"/>
    <col min="13058" max="13058" width="5.85546875" customWidth="1"/>
    <col min="13059" max="13059" width="59.140625" customWidth="1"/>
    <col min="13064" max="13064" width="10.140625" bestFit="1" customWidth="1"/>
    <col min="13314" max="13314" width="5.85546875" customWidth="1"/>
    <col min="13315" max="13315" width="59.140625" customWidth="1"/>
    <col min="13320" max="13320" width="10.140625" bestFit="1" customWidth="1"/>
    <col min="13570" max="13570" width="5.85546875" customWidth="1"/>
    <col min="13571" max="13571" width="59.140625" customWidth="1"/>
    <col min="13576" max="13576" width="10.140625" bestFit="1" customWidth="1"/>
    <col min="13826" max="13826" width="5.85546875" customWidth="1"/>
    <col min="13827" max="13827" width="59.140625" customWidth="1"/>
    <col min="13832" max="13832" width="10.140625" bestFit="1" customWidth="1"/>
    <col min="14082" max="14082" width="5.85546875" customWidth="1"/>
    <col min="14083" max="14083" width="59.140625" customWidth="1"/>
    <col min="14088" max="14088" width="10.140625" bestFit="1" customWidth="1"/>
    <col min="14338" max="14338" width="5.85546875" customWidth="1"/>
    <col min="14339" max="14339" width="59.140625" customWidth="1"/>
    <col min="14344" max="14344" width="10.140625" bestFit="1" customWidth="1"/>
    <col min="14594" max="14594" width="5.85546875" customWidth="1"/>
    <col min="14595" max="14595" width="59.140625" customWidth="1"/>
    <col min="14600" max="14600" width="10.140625" bestFit="1" customWidth="1"/>
    <col min="14850" max="14850" width="5.85546875" customWidth="1"/>
    <col min="14851" max="14851" width="59.140625" customWidth="1"/>
    <col min="14856" max="14856" width="10.140625" bestFit="1" customWidth="1"/>
    <col min="15106" max="15106" width="5.85546875" customWidth="1"/>
    <col min="15107" max="15107" width="59.140625" customWidth="1"/>
    <col min="15112" max="15112" width="10.140625" bestFit="1" customWidth="1"/>
    <col min="15362" max="15362" width="5.85546875" customWidth="1"/>
    <col min="15363" max="15363" width="59.140625" customWidth="1"/>
    <col min="15368" max="15368" width="10.140625" bestFit="1" customWidth="1"/>
    <col min="15618" max="15618" width="5.85546875" customWidth="1"/>
    <col min="15619" max="15619" width="59.140625" customWidth="1"/>
    <col min="15624" max="15624" width="10.140625" bestFit="1" customWidth="1"/>
    <col min="15874" max="15874" width="5.85546875" customWidth="1"/>
    <col min="15875" max="15875" width="59.140625" customWidth="1"/>
    <col min="15880" max="15880" width="10.140625" bestFit="1" customWidth="1"/>
    <col min="16130" max="16130" width="5.85546875" customWidth="1"/>
    <col min="16131" max="16131" width="59.140625" customWidth="1"/>
    <col min="16136" max="16136" width="10.140625" bestFit="1" customWidth="1"/>
  </cols>
  <sheetData>
    <row r="1" spans="1:8" ht="22.5" customHeight="1" thickBot="1" x14ac:dyDescent="0.25">
      <c r="B1" s="2" t="s">
        <v>115</v>
      </c>
    </row>
    <row r="2" spans="1:8" ht="25.5" customHeight="1" thickBot="1" x14ac:dyDescent="0.25">
      <c r="A2" s="5" t="s">
        <v>0</v>
      </c>
      <c r="B2" s="6" t="s">
        <v>1</v>
      </c>
      <c r="C2" s="7" t="s">
        <v>2</v>
      </c>
      <c r="D2" s="8" t="s">
        <v>3</v>
      </c>
      <c r="E2" s="8" t="s">
        <v>3</v>
      </c>
      <c r="F2" s="9" t="s">
        <v>4</v>
      </c>
      <c r="G2" s="9" t="s">
        <v>5</v>
      </c>
      <c r="H2" s="9" t="s">
        <v>6</v>
      </c>
    </row>
    <row r="3" spans="1:8" s="13" customFormat="1" x14ac:dyDescent="0.2">
      <c r="A3" s="24"/>
      <c r="B3" s="10" t="s">
        <v>7</v>
      </c>
      <c r="C3" s="11"/>
      <c r="D3" s="12"/>
      <c r="E3" s="12"/>
      <c r="F3" s="12"/>
      <c r="G3" s="12"/>
      <c r="H3" s="25" t="str">
        <f>IF(G3&gt;0,E3*G3,"")</f>
        <v/>
      </c>
    </row>
    <row r="4" spans="1:8" s="13" customFormat="1" x14ac:dyDescent="0.2">
      <c r="A4" s="26" t="s">
        <v>8</v>
      </c>
      <c r="B4" s="14" t="s">
        <v>9</v>
      </c>
      <c r="C4" s="15"/>
      <c r="D4" s="16"/>
      <c r="E4" s="16"/>
      <c r="F4" s="16"/>
      <c r="G4" s="16"/>
      <c r="H4" s="27"/>
    </row>
    <row r="5" spans="1:8" ht="25.5" x14ac:dyDescent="0.2">
      <c r="A5" s="28" t="s">
        <v>10</v>
      </c>
      <c r="B5" s="17" t="s">
        <v>11</v>
      </c>
      <c r="C5" s="18" t="s">
        <v>12</v>
      </c>
      <c r="D5" s="47" t="s">
        <v>117</v>
      </c>
      <c r="E5" s="19">
        <f>(4.63+6.99)*2*3.02</f>
        <v>70.18480000000001</v>
      </c>
      <c r="F5" s="19"/>
      <c r="G5" s="19" t="str">
        <f>IF(F5&gt;0,(1.08*F5),"")</f>
        <v/>
      </c>
      <c r="H5" s="29" t="str">
        <f>IF(F5&gt;0,E5*G5,"")</f>
        <v/>
      </c>
    </row>
    <row r="6" spans="1:8" x14ac:dyDescent="0.2">
      <c r="A6" s="28" t="s">
        <v>13</v>
      </c>
      <c r="B6" s="17" t="s">
        <v>14</v>
      </c>
      <c r="C6" s="18" t="s">
        <v>12</v>
      </c>
      <c r="D6" s="47" t="s">
        <v>118</v>
      </c>
      <c r="E6" s="19">
        <f>(4.63+6.99)*2*3.02</f>
        <v>70.18480000000001</v>
      </c>
      <c r="F6" s="19"/>
      <c r="G6" s="19" t="str">
        <f t="shared" ref="G6:G10" si="0">IF(F6&gt;0,(1.08*F6),"")</f>
        <v/>
      </c>
      <c r="H6" s="29" t="str">
        <f t="shared" ref="H6:H10" si="1">IF(F6&gt;0,E6*G6,"")</f>
        <v/>
      </c>
    </row>
    <row r="7" spans="1:8" ht="25.5" x14ac:dyDescent="0.2">
      <c r="A7" s="28" t="s">
        <v>15</v>
      </c>
      <c r="B7" s="17" t="s">
        <v>16</v>
      </c>
      <c r="C7" s="18" t="s">
        <v>12</v>
      </c>
      <c r="D7" s="47" t="s">
        <v>119</v>
      </c>
      <c r="E7" s="19">
        <f>(4.63+6.99)*2*3.02</f>
        <v>70.18480000000001</v>
      </c>
      <c r="F7" s="19"/>
      <c r="G7" s="19" t="str">
        <f t="shared" si="0"/>
        <v/>
      </c>
      <c r="H7" s="29" t="str">
        <f t="shared" si="1"/>
        <v/>
      </c>
    </row>
    <row r="8" spans="1:8" ht="25.5" x14ac:dyDescent="0.2">
      <c r="A8" s="28" t="s">
        <v>17</v>
      </c>
      <c r="B8" s="17" t="s">
        <v>18</v>
      </c>
      <c r="C8" s="18" t="s">
        <v>12</v>
      </c>
      <c r="D8" s="47" t="s">
        <v>120</v>
      </c>
      <c r="E8" s="19">
        <f>4.63*6.99</f>
        <v>32.363700000000001</v>
      </c>
      <c r="F8" s="19"/>
      <c r="G8" s="19" t="str">
        <f t="shared" si="0"/>
        <v/>
      </c>
      <c r="H8" s="29" t="str">
        <f t="shared" si="1"/>
        <v/>
      </c>
    </row>
    <row r="9" spans="1:8" x14ac:dyDescent="0.2">
      <c r="A9" s="28" t="s">
        <v>19</v>
      </c>
      <c r="B9" s="17" t="s">
        <v>20</v>
      </c>
      <c r="C9" s="18" t="s">
        <v>12</v>
      </c>
      <c r="D9" s="47" t="s">
        <v>121</v>
      </c>
      <c r="E9" s="19">
        <f>4.63*6.99</f>
        <v>32.363700000000001</v>
      </c>
      <c r="F9" s="19"/>
      <c r="G9" s="19" t="str">
        <f t="shared" si="0"/>
        <v/>
      </c>
      <c r="H9" s="29" t="str">
        <f t="shared" si="1"/>
        <v/>
      </c>
    </row>
    <row r="10" spans="1:8" ht="25.5" x14ac:dyDescent="0.2">
      <c r="A10" s="28" t="s">
        <v>21</v>
      </c>
      <c r="B10" s="17" t="s">
        <v>22</v>
      </c>
      <c r="C10" s="18" t="s">
        <v>12</v>
      </c>
      <c r="D10" s="47" t="s">
        <v>122</v>
      </c>
      <c r="E10" s="19">
        <f>4.63*6.99</f>
        <v>32.363700000000001</v>
      </c>
      <c r="F10" s="19"/>
      <c r="G10" s="19" t="str">
        <f t="shared" si="0"/>
        <v/>
      </c>
      <c r="H10" s="29" t="str">
        <f t="shared" si="1"/>
        <v/>
      </c>
    </row>
    <row r="11" spans="1:8" s="13" customFormat="1" x14ac:dyDescent="0.2">
      <c r="A11" s="30" t="s">
        <v>23</v>
      </c>
      <c r="B11" s="20" t="s">
        <v>24</v>
      </c>
      <c r="C11" s="21"/>
      <c r="D11" s="22"/>
      <c r="E11" s="22"/>
      <c r="F11" s="22"/>
      <c r="G11" s="22"/>
      <c r="H11" s="31"/>
    </row>
    <row r="12" spans="1:8" ht="15" customHeight="1" x14ac:dyDescent="0.2">
      <c r="A12" s="28" t="s">
        <v>25</v>
      </c>
      <c r="B12" s="17" t="s">
        <v>26</v>
      </c>
      <c r="C12" s="18" t="s">
        <v>12</v>
      </c>
      <c r="D12" s="47" t="s">
        <v>120</v>
      </c>
      <c r="E12" s="19">
        <f>4.63*6.99</f>
        <v>32.363700000000001</v>
      </c>
      <c r="F12" s="19"/>
      <c r="G12" s="19" t="str">
        <f t="shared" ref="G12:G19" si="2">IF(F12&gt;0,(1.08*F12),"")</f>
        <v/>
      </c>
      <c r="H12" s="29" t="str">
        <f t="shared" ref="H12:H19" si="3">IF(F12&gt;0,E12*G12,"")</f>
        <v/>
      </c>
    </row>
    <row r="13" spans="1:8" ht="15" customHeight="1" x14ac:dyDescent="0.2">
      <c r="A13" s="28" t="s">
        <v>27</v>
      </c>
      <c r="B13" s="17" t="s">
        <v>28</v>
      </c>
      <c r="C13" s="18" t="s">
        <v>12</v>
      </c>
      <c r="D13" s="47" t="s">
        <v>123</v>
      </c>
      <c r="E13" s="19">
        <f>(6.99*2+3.63*2)*1</f>
        <v>21.240000000000002</v>
      </c>
      <c r="F13" s="19"/>
      <c r="G13" s="19" t="str">
        <f t="shared" si="2"/>
        <v/>
      </c>
      <c r="H13" s="29" t="str">
        <f t="shared" si="3"/>
        <v/>
      </c>
    </row>
    <row r="14" spans="1:8" ht="15" customHeight="1" x14ac:dyDescent="0.2">
      <c r="A14" s="28" t="s">
        <v>29</v>
      </c>
      <c r="B14" s="17" t="s">
        <v>30</v>
      </c>
      <c r="C14" s="18" t="s">
        <v>12</v>
      </c>
      <c r="D14" s="47" t="s">
        <v>123</v>
      </c>
      <c r="E14" s="19">
        <f>(6.99*2+3.63*2)*1</f>
        <v>21.240000000000002</v>
      </c>
      <c r="F14" s="19"/>
      <c r="G14" s="19" t="str">
        <f t="shared" si="2"/>
        <v/>
      </c>
      <c r="H14" s="29" t="str">
        <f t="shared" si="3"/>
        <v/>
      </c>
    </row>
    <row r="15" spans="1:8" ht="15" customHeight="1" x14ac:dyDescent="0.2">
      <c r="A15" s="28" t="s">
        <v>31</v>
      </c>
      <c r="B15" s="17" t="s">
        <v>32</v>
      </c>
      <c r="C15" s="18" t="s">
        <v>12</v>
      </c>
      <c r="D15" s="47" t="s">
        <v>124</v>
      </c>
      <c r="E15" s="19">
        <f>4.63*6.99+0.2*(4.63+6.99)*2</f>
        <v>37.011700000000005</v>
      </c>
      <c r="F15" s="19"/>
      <c r="G15" s="19" t="str">
        <f t="shared" si="2"/>
        <v/>
      </c>
      <c r="H15" s="29" t="str">
        <f t="shared" si="3"/>
        <v/>
      </c>
    </row>
    <row r="16" spans="1:8" ht="15" customHeight="1" x14ac:dyDescent="0.2">
      <c r="A16" s="28" t="s">
        <v>33</v>
      </c>
      <c r="B16" s="17" t="s">
        <v>34</v>
      </c>
      <c r="C16" s="18" t="s">
        <v>35</v>
      </c>
      <c r="D16" s="47" t="s">
        <v>125</v>
      </c>
      <c r="E16" s="19">
        <f>(4.63+6.99)*2-0.9*2</f>
        <v>21.44</v>
      </c>
      <c r="F16" s="19"/>
      <c r="G16" s="19" t="str">
        <f t="shared" si="2"/>
        <v/>
      </c>
      <c r="H16" s="29" t="str">
        <f t="shared" si="3"/>
        <v/>
      </c>
    </row>
    <row r="17" spans="1:8" x14ac:dyDescent="0.2">
      <c r="A17" s="28" t="s">
        <v>36</v>
      </c>
      <c r="B17" s="17" t="s">
        <v>37</v>
      </c>
      <c r="C17" s="18" t="s">
        <v>12</v>
      </c>
      <c r="D17" s="47" t="s">
        <v>120</v>
      </c>
      <c r="E17" s="19">
        <f>4.63*6.99</f>
        <v>32.363700000000001</v>
      </c>
      <c r="F17" s="19"/>
      <c r="G17" s="19" t="str">
        <f t="shared" si="2"/>
        <v/>
      </c>
      <c r="H17" s="29" t="str">
        <f t="shared" si="3"/>
        <v/>
      </c>
    </row>
    <row r="18" spans="1:8" x14ac:dyDescent="0.2">
      <c r="A18" s="28" t="s">
        <v>38</v>
      </c>
      <c r="B18" s="17" t="s">
        <v>39</v>
      </c>
      <c r="C18" s="18" t="s">
        <v>40</v>
      </c>
      <c r="D18" s="47" t="s">
        <v>125</v>
      </c>
      <c r="E18" s="19">
        <f>(4.63+6.99)*2-0.9*2</f>
        <v>21.44</v>
      </c>
      <c r="F18" s="19"/>
      <c r="G18" s="19" t="str">
        <f t="shared" si="2"/>
        <v/>
      </c>
      <c r="H18" s="29" t="str">
        <f t="shared" si="3"/>
        <v/>
      </c>
    </row>
    <row r="19" spans="1:8" x14ac:dyDescent="0.2">
      <c r="A19" s="28" t="s">
        <v>41</v>
      </c>
      <c r="B19" s="17" t="s">
        <v>42</v>
      </c>
      <c r="C19" s="18" t="s">
        <v>40</v>
      </c>
      <c r="D19" s="47" t="s">
        <v>126</v>
      </c>
      <c r="E19" s="19">
        <f>0.9*2</f>
        <v>1.8</v>
      </c>
      <c r="F19" s="19"/>
      <c r="G19" s="19" t="str">
        <f t="shared" si="2"/>
        <v/>
      </c>
      <c r="H19" s="29" t="str">
        <f t="shared" si="3"/>
        <v/>
      </c>
    </row>
    <row r="20" spans="1:8" s="13" customFormat="1" x14ac:dyDescent="0.2">
      <c r="A20" s="30" t="s">
        <v>43</v>
      </c>
      <c r="B20" s="20" t="s">
        <v>44</v>
      </c>
      <c r="C20" s="21"/>
      <c r="D20" s="22"/>
      <c r="E20" s="22"/>
      <c r="F20" s="22"/>
      <c r="G20" s="22"/>
      <c r="H20" s="31"/>
    </row>
    <row r="21" spans="1:8" ht="25.5" x14ac:dyDescent="0.2">
      <c r="A21" s="28" t="s">
        <v>45</v>
      </c>
      <c r="B21" s="17" t="s">
        <v>46</v>
      </c>
      <c r="C21" s="18" t="s">
        <v>47</v>
      </c>
      <c r="D21" s="19">
        <v>1</v>
      </c>
      <c r="E21" s="19">
        <v>1</v>
      </c>
      <c r="F21" s="19"/>
      <c r="G21" s="19" t="str">
        <f>IF(F21&gt;0,(1.08*F21),"")</f>
        <v/>
      </c>
      <c r="H21" s="29" t="str">
        <f>IF(F21&gt;0,E21*G21,"")</f>
        <v/>
      </c>
    </row>
    <row r="22" spans="1:8" s="13" customFormat="1" x14ac:dyDescent="0.2">
      <c r="A22" s="24"/>
      <c r="B22" s="10" t="s">
        <v>48</v>
      </c>
      <c r="C22" s="11"/>
      <c r="D22" s="12"/>
      <c r="E22" s="12"/>
      <c r="F22" s="12"/>
      <c r="G22" s="12"/>
      <c r="H22" s="25" t="str">
        <f>IF(G22&gt;0,E22*G22,"")</f>
        <v/>
      </c>
    </row>
    <row r="23" spans="1:8" s="13" customFormat="1" x14ac:dyDescent="0.2">
      <c r="A23" s="30" t="s">
        <v>49</v>
      </c>
      <c r="B23" s="20" t="s">
        <v>50</v>
      </c>
      <c r="C23" s="21"/>
      <c r="D23" s="22"/>
      <c r="E23" s="22"/>
      <c r="F23" s="22"/>
      <c r="G23" s="22"/>
      <c r="H23" s="31"/>
    </row>
    <row r="24" spans="1:8" x14ac:dyDescent="0.2">
      <c r="A24" s="28" t="s">
        <v>51</v>
      </c>
      <c r="B24" s="17" t="s">
        <v>52</v>
      </c>
      <c r="C24" s="18" t="s">
        <v>47</v>
      </c>
      <c r="D24" s="19">
        <v>1</v>
      </c>
      <c r="E24" s="19">
        <v>1</v>
      </c>
      <c r="F24" s="19"/>
      <c r="G24" s="19" t="str">
        <f t="shared" ref="G24:G28" si="4">IF(F24&gt;0,(1.08*F24),"")</f>
        <v/>
      </c>
      <c r="H24" s="29" t="str">
        <f t="shared" ref="H24:H28" si="5">IF(F24&gt;0,E24*G24,"")</f>
        <v/>
      </c>
    </row>
    <row r="25" spans="1:8" x14ac:dyDescent="0.2">
      <c r="A25" s="28" t="s">
        <v>53</v>
      </c>
      <c r="B25" s="17" t="s">
        <v>54</v>
      </c>
      <c r="C25" s="18" t="s">
        <v>47</v>
      </c>
      <c r="D25" s="19">
        <v>1</v>
      </c>
      <c r="E25" s="19">
        <v>1</v>
      </c>
      <c r="F25" s="19"/>
      <c r="G25" s="19" t="str">
        <f t="shared" si="4"/>
        <v/>
      </c>
      <c r="H25" s="29" t="str">
        <f t="shared" si="5"/>
        <v/>
      </c>
    </row>
    <row r="26" spans="1:8" ht="25.5" x14ac:dyDescent="0.2">
      <c r="A26" s="28" t="s">
        <v>55</v>
      </c>
      <c r="B26" s="17" t="s">
        <v>56</v>
      </c>
      <c r="C26" s="18" t="s">
        <v>47</v>
      </c>
      <c r="D26" s="19">
        <v>1</v>
      </c>
      <c r="E26" s="19">
        <v>1</v>
      </c>
      <c r="F26" s="19"/>
      <c r="G26" s="19" t="str">
        <f t="shared" si="4"/>
        <v/>
      </c>
      <c r="H26" s="29" t="str">
        <f t="shared" si="5"/>
        <v/>
      </c>
    </row>
    <row r="27" spans="1:8" ht="25.5" x14ac:dyDescent="0.2">
      <c r="A27" s="28" t="s">
        <v>57</v>
      </c>
      <c r="B27" s="17" t="s">
        <v>58</v>
      </c>
      <c r="C27" s="18" t="s">
        <v>47</v>
      </c>
      <c r="D27" s="19">
        <v>1</v>
      </c>
      <c r="E27" s="19">
        <v>1</v>
      </c>
      <c r="F27" s="19"/>
      <c r="G27" s="19" t="str">
        <f t="shared" si="4"/>
        <v/>
      </c>
      <c r="H27" s="29" t="str">
        <f t="shared" si="5"/>
        <v/>
      </c>
    </row>
    <row r="28" spans="1:8" x14ac:dyDescent="0.2">
      <c r="A28" s="28" t="s">
        <v>59</v>
      </c>
      <c r="B28" s="17" t="s">
        <v>60</v>
      </c>
      <c r="C28" s="18" t="s">
        <v>47</v>
      </c>
      <c r="D28" s="19">
        <v>1</v>
      </c>
      <c r="E28" s="19">
        <v>1</v>
      </c>
      <c r="F28" s="19"/>
      <c r="G28" s="19" t="str">
        <f t="shared" si="4"/>
        <v/>
      </c>
      <c r="H28" s="29" t="str">
        <f t="shared" si="5"/>
        <v/>
      </c>
    </row>
    <row r="29" spans="1:8" s="13" customFormat="1" x14ac:dyDescent="0.2">
      <c r="A29" s="30" t="s">
        <v>61</v>
      </c>
      <c r="B29" s="20" t="s">
        <v>44</v>
      </c>
      <c r="C29" s="21"/>
      <c r="D29" s="22"/>
      <c r="E29" s="22"/>
      <c r="F29" s="22"/>
      <c r="G29" s="22"/>
      <c r="H29" s="31"/>
    </row>
    <row r="30" spans="1:8" x14ac:dyDescent="0.2">
      <c r="A30" s="28" t="s">
        <v>62</v>
      </c>
      <c r="B30" s="17" t="s">
        <v>63</v>
      </c>
      <c r="C30" s="18" t="s">
        <v>47</v>
      </c>
      <c r="D30" s="19">
        <v>1</v>
      </c>
      <c r="E30" s="19">
        <v>1</v>
      </c>
      <c r="F30" s="19"/>
      <c r="G30" s="19" t="str">
        <f t="shared" ref="G30:G35" si="6">IF(F30&gt;0,(1.08*F30),"")</f>
        <v/>
      </c>
      <c r="H30" s="29" t="str">
        <f t="shared" ref="H30:H35" si="7">IF(F30&gt;0,E30*G30,"")</f>
        <v/>
      </c>
    </row>
    <row r="31" spans="1:8" x14ac:dyDescent="0.2">
      <c r="A31" s="28" t="s">
        <v>64</v>
      </c>
      <c r="B31" s="17" t="s">
        <v>65</v>
      </c>
      <c r="C31" s="18" t="s">
        <v>47</v>
      </c>
      <c r="D31" s="19">
        <v>1</v>
      </c>
      <c r="E31" s="19">
        <v>1</v>
      </c>
      <c r="F31" s="19"/>
      <c r="G31" s="19" t="str">
        <f t="shared" si="6"/>
        <v/>
      </c>
      <c r="H31" s="29" t="str">
        <f t="shared" si="7"/>
        <v/>
      </c>
    </row>
    <row r="32" spans="1:8" x14ac:dyDescent="0.2">
      <c r="A32" s="28" t="s">
        <v>66</v>
      </c>
      <c r="B32" s="17" t="s">
        <v>67</v>
      </c>
      <c r="C32" s="18" t="s">
        <v>47</v>
      </c>
      <c r="D32" s="19">
        <v>1</v>
      </c>
      <c r="E32" s="19">
        <v>1</v>
      </c>
      <c r="F32" s="19"/>
      <c r="G32" s="19" t="str">
        <f t="shared" si="6"/>
        <v/>
      </c>
      <c r="H32" s="29" t="str">
        <f t="shared" si="7"/>
        <v/>
      </c>
    </row>
    <row r="33" spans="1:8" ht="25.5" x14ac:dyDescent="0.2">
      <c r="A33" s="28" t="s">
        <v>68</v>
      </c>
      <c r="B33" s="23" t="s">
        <v>116</v>
      </c>
      <c r="C33" s="18" t="s">
        <v>47</v>
      </c>
      <c r="D33" s="19">
        <v>1</v>
      </c>
      <c r="E33" s="19">
        <v>1</v>
      </c>
      <c r="F33" s="19"/>
      <c r="G33" s="19" t="str">
        <f t="shared" si="6"/>
        <v/>
      </c>
      <c r="H33" s="29" t="str">
        <f t="shared" si="7"/>
        <v/>
      </c>
    </row>
    <row r="34" spans="1:8" x14ac:dyDescent="0.2">
      <c r="A34" s="28" t="s">
        <v>69</v>
      </c>
      <c r="B34" s="17" t="s">
        <v>70</v>
      </c>
      <c r="C34" s="18" t="s">
        <v>47</v>
      </c>
      <c r="D34" s="19">
        <v>1</v>
      </c>
      <c r="E34" s="19">
        <v>1</v>
      </c>
      <c r="F34" s="19"/>
      <c r="G34" s="19" t="str">
        <f t="shared" si="6"/>
        <v/>
      </c>
      <c r="H34" s="29" t="str">
        <f t="shared" si="7"/>
        <v/>
      </c>
    </row>
    <row r="35" spans="1:8" x14ac:dyDescent="0.2">
      <c r="A35" s="28" t="s">
        <v>71</v>
      </c>
      <c r="B35" s="17" t="s">
        <v>72</v>
      </c>
      <c r="C35" s="18" t="s">
        <v>47</v>
      </c>
      <c r="D35" s="19">
        <v>1</v>
      </c>
      <c r="E35" s="19">
        <v>1</v>
      </c>
      <c r="F35" s="19"/>
      <c r="G35" s="19" t="str">
        <f t="shared" si="6"/>
        <v/>
      </c>
      <c r="H35" s="29" t="str">
        <f t="shared" si="7"/>
        <v/>
      </c>
    </row>
    <row r="36" spans="1:8" s="13" customFormat="1" ht="15" customHeight="1" x14ac:dyDescent="0.2">
      <c r="A36" s="30" t="s">
        <v>73</v>
      </c>
      <c r="B36" s="20" t="s">
        <v>74</v>
      </c>
      <c r="C36" s="21"/>
      <c r="D36" s="22"/>
      <c r="E36" s="22"/>
      <c r="F36" s="22"/>
      <c r="G36" s="22"/>
      <c r="H36" s="31"/>
    </row>
    <row r="37" spans="1:8" ht="15" customHeight="1" x14ac:dyDescent="0.2">
      <c r="A37" s="28" t="s">
        <v>75</v>
      </c>
      <c r="B37" s="17" t="s">
        <v>26</v>
      </c>
      <c r="C37" s="18" t="s">
        <v>12</v>
      </c>
      <c r="D37" s="47" t="s">
        <v>127</v>
      </c>
      <c r="E37" s="19">
        <f>1.98*2.24</f>
        <v>4.4352</v>
      </c>
      <c r="F37" s="19"/>
      <c r="G37" s="19" t="str">
        <f t="shared" ref="G37:G55" si="8">IF(F37&gt;0,(1.08*F37),"")</f>
        <v/>
      </c>
      <c r="H37" s="29" t="str">
        <f t="shared" ref="H37:H55" si="9">IF(F37&gt;0,E37*G37,"")</f>
        <v/>
      </c>
    </row>
    <row r="38" spans="1:8" ht="15" customHeight="1" x14ac:dyDescent="0.2">
      <c r="A38" s="28" t="s">
        <v>76</v>
      </c>
      <c r="B38" s="17" t="s">
        <v>77</v>
      </c>
      <c r="C38" s="18" t="s">
        <v>12</v>
      </c>
      <c r="D38" s="47" t="s">
        <v>127</v>
      </c>
      <c r="E38" s="19">
        <f t="shared" ref="D38:E46" si="10">1.98*2.24</f>
        <v>4.4352</v>
      </c>
      <c r="F38" s="19"/>
      <c r="G38" s="19" t="str">
        <f t="shared" si="8"/>
        <v/>
      </c>
      <c r="H38" s="29" t="str">
        <f t="shared" si="9"/>
        <v/>
      </c>
    </row>
    <row r="39" spans="1:8" ht="15" customHeight="1" x14ac:dyDescent="0.2">
      <c r="A39" s="28" t="s">
        <v>78</v>
      </c>
      <c r="B39" s="17" t="s">
        <v>79</v>
      </c>
      <c r="C39" s="18" t="s">
        <v>12</v>
      </c>
      <c r="D39" s="47" t="s">
        <v>127</v>
      </c>
      <c r="E39" s="19">
        <f t="shared" si="10"/>
        <v>4.4352</v>
      </c>
      <c r="F39" s="19"/>
      <c r="G39" s="19" t="str">
        <f t="shared" si="8"/>
        <v/>
      </c>
      <c r="H39" s="29" t="str">
        <f t="shared" si="9"/>
        <v/>
      </c>
    </row>
    <row r="40" spans="1:8" ht="15" customHeight="1" x14ac:dyDescent="0.2">
      <c r="A40" s="28" t="s">
        <v>80</v>
      </c>
      <c r="B40" s="17" t="s">
        <v>81</v>
      </c>
      <c r="C40" s="18" t="s">
        <v>35</v>
      </c>
      <c r="D40" s="19">
        <f>1.98*4</f>
        <v>7.92</v>
      </c>
      <c r="E40" s="19">
        <f>1.98*4</f>
        <v>7.92</v>
      </c>
      <c r="F40" s="19"/>
      <c r="G40" s="19" t="str">
        <f t="shared" si="8"/>
        <v/>
      </c>
      <c r="H40" s="29" t="str">
        <f t="shared" si="9"/>
        <v/>
      </c>
    </row>
    <row r="41" spans="1:8" ht="15" customHeight="1" x14ac:dyDescent="0.2">
      <c r="A41" s="28" t="s">
        <v>82</v>
      </c>
      <c r="B41" s="17" t="s">
        <v>83</v>
      </c>
      <c r="C41" s="18" t="s">
        <v>12</v>
      </c>
      <c r="D41" s="19">
        <f t="shared" si="10"/>
        <v>4.4352</v>
      </c>
      <c r="E41" s="19">
        <f t="shared" si="10"/>
        <v>4.4352</v>
      </c>
      <c r="F41" s="19"/>
      <c r="G41" s="19" t="str">
        <f t="shared" si="8"/>
        <v/>
      </c>
      <c r="H41" s="29" t="str">
        <f t="shared" si="9"/>
        <v/>
      </c>
    </row>
    <row r="42" spans="1:8" ht="15" customHeight="1" x14ac:dyDescent="0.2">
      <c r="A42" s="28" t="s">
        <v>84</v>
      </c>
      <c r="B42" s="17" t="s">
        <v>85</v>
      </c>
      <c r="C42" s="18" t="s">
        <v>12</v>
      </c>
      <c r="D42" s="19">
        <f>1.98*2.24*1.1</f>
        <v>4.8787200000000004</v>
      </c>
      <c r="E42" s="19">
        <f>1.98*2.24*1.1</f>
        <v>4.8787200000000004</v>
      </c>
      <c r="F42" s="19"/>
      <c r="G42" s="19" t="str">
        <f t="shared" si="8"/>
        <v/>
      </c>
      <c r="H42" s="29" t="str">
        <f t="shared" si="9"/>
        <v/>
      </c>
    </row>
    <row r="43" spans="1:8" ht="15" customHeight="1" x14ac:dyDescent="0.2">
      <c r="A43" s="28" t="s">
        <v>86</v>
      </c>
      <c r="B43" s="17" t="s">
        <v>87</v>
      </c>
      <c r="C43" s="18" t="s">
        <v>88</v>
      </c>
      <c r="D43" s="19">
        <f t="shared" si="10"/>
        <v>4.4352</v>
      </c>
      <c r="E43" s="19">
        <f t="shared" si="10"/>
        <v>4.4352</v>
      </c>
      <c r="F43" s="19"/>
      <c r="G43" s="19" t="str">
        <f t="shared" si="8"/>
        <v/>
      </c>
      <c r="H43" s="29" t="str">
        <f t="shared" si="9"/>
        <v/>
      </c>
    </row>
    <row r="44" spans="1:8" ht="25.5" x14ac:dyDescent="0.2">
      <c r="A44" s="28" t="s">
        <v>89</v>
      </c>
      <c r="B44" s="17" t="s">
        <v>90</v>
      </c>
      <c r="C44" s="18" t="s">
        <v>12</v>
      </c>
      <c r="D44" s="19">
        <f t="shared" si="10"/>
        <v>4.4352</v>
      </c>
      <c r="E44" s="19">
        <f t="shared" si="10"/>
        <v>4.4352</v>
      </c>
      <c r="F44" s="19"/>
      <c r="G44" s="19" t="str">
        <f t="shared" si="8"/>
        <v/>
      </c>
      <c r="H44" s="29" t="str">
        <f t="shared" si="9"/>
        <v/>
      </c>
    </row>
    <row r="45" spans="1:8" x14ac:dyDescent="0.2">
      <c r="A45" s="28" t="s">
        <v>91</v>
      </c>
      <c r="B45" s="17" t="s">
        <v>92</v>
      </c>
      <c r="C45" s="18" t="s">
        <v>35</v>
      </c>
      <c r="D45" s="19">
        <f>(1.98+2.24)*2</f>
        <v>8.4400000000000013</v>
      </c>
      <c r="E45" s="19">
        <f>(1.98+2.24)*2</f>
        <v>8.4400000000000013</v>
      </c>
      <c r="F45" s="19"/>
      <c r="G45" s="19" t="str">
        <f t="shared" si="8"/>
        <v/>
      </c>
      <c r="H45" s="29" t="str">
        <f t="shared" si="9"/>
        <v/>
      </c>
    </row>
    <row r="46" spans="1:8" x14ac:dyDescent="0.2">
      <c r="A46" s="28" t="s">
        <v>93</v>
      </c>
      <c r="B46" s="17" t="s">
        <v>94</v>
      </c>
      <c r="C46" s="18" t="s">
        <v>12</v>
      </c>
      <c r="D46" s="19">
        <f t="shared" si="10"/>
        <v>4.4352</v>
      </c>
      <c r="E46" s="19">
        <f t="shared" si="10"/>
        <v>4.4352</v>
      </c>
      <c r="F46" s="19"/>
      <c r="G46" s="19" t="str">
        <f t="shared" si="8"/>
        <v/>
      </c>
      <c r="H46" s="29" t="str">
        <f t="shared" si="9"/>
        <v/>
      </c>
    </row>
    <row r="47" spans="1:8" x14ac:dyDescent="0.2">
      <c r="A47" s="28" t="s">
        <v>95</v>
      </c>
      <c r="B47" s="17" t="s">
        <v>96</v>
      </c>
      <c r="C47" s="18" t="s">
        <v>12</v>
      </c>
      <c r="D47" s="19">
        <f>(1.5+1.5)*2</f>
        <v>6</v>
      </c>
      <c r="E47" s="19">
        <f>(1.5+1.5)*2</f>
        <v>6</v>
      </c>
      <c r="F47" s="19"/>
      <c r="G47" s="19" t="str">
        <f t="shared" si="8"/>
        <v/>
      </c>
      <c r="H47" s="29" t="str">
        <f t="shared" si="9"/>
        <v/>
      </c>
    </row>
    <row r="48" spans="1:8" x14ac:dyDescent="0.2">
      <c r="A48" s="28" t="s">
        <v>97</v>
      </c>
      <c r="B48" s="17" t="s">
        <v>98</v>
      </c>
      <c r="C48" s="18" t="s">
        <v>12</v>
      </c>
      <c r="D48" s="19">
        <f>(1.5+1.5)*2</f>
        <v>6</v>
      </c>
      <c r="E48" s="19">
        <f>(1.5+1.5)*2</f>
        <v>6</v>
      </c>
      <c r="F48" s="19"/>
      <c r="G48" s="19" t="str">
        <f t="shared" si="8"/>
        <v/>
      </c>
      <c r="H48" s="29" t="str">
        <f t="shared" si="9"/>
        <v/>
      </c>
    </row>
    <row r="49" spans="1:8" ht="25.5" x14ac:dyDescent="0.2">
      <c r="A49" s="28" t="s">
        <v>99</v>
      </c>
      <c r="B49" s="17" t="s">
        <v>100</v>
      </c>
      <c r="C49" s="18" t="s">
        <v>12</v>
      </c>
      <c r="D49" s="19">
        <f>(1+1)*2</f>
        <v>4</v>
      </c>
      <c r="E49" s="19">
        <f>(1+1)*2</f>
        <v>4</v>
      </c>
      <c r="F49" s="19"/>
      <c r="G49" s="19" t="str">
        <f t="shared" si="8"/>
        <v/>
      </c>
      <c r="H49" s="29" t="str">
        <f t="shared" si="9"/>
        <v/>
      </c>
    </row>
    <row r="50" spans="1:8" ht="25.5" x14ac:dyDescent="0.2">
      <c r="A50" s="28" t="s">
        <v>101</v>
      </c>
      <c r="B50" s="17" t="s">
        <v>102</v>
      </c>
      <c r="C50" s="18" t="s">
        <v>12</v>
      </c>
      <c r="D50" s="19">
        <f>(1.98+2.24)*2*3.1-(1+1)*2</f>
        <v>22.164000000000005</v>
      </c>
      <c r="E50" s="19">
        <f>(1.98+2.24)*2*3.1-(1+1)*2</f>
        <v>22.164000000000005</v>
      </c>
      <c r="F50" s="19"/>
      <c r="G50" s="19" t="str">
        <f t="shared" si="8"/>
        <v/>
      </c>
      <c r="H50" s="29" t="str">
        <f t="shared" si="9"/>
        <v/>
      </c>
    </row>
    <row r="51" spans="1:8" x14ac:dyDescent="0.2">
      <c r="A51" s="28" t="s">
        <v>103</v>
      </c>
      <c r="B51" s="17" t="s">
        <v>14</v>
      </c>
      <c r="C51" s="18" t="s">
        <v>12</v>
      </c>
      <c r="D51" s="19">
        <f>(1.98+2.24)*2*3.1-(1+1)*2</f>
        <v>22.164000000000005</v>
      </c>
      <c r="E51" s="19">
        <f>(1.98+2.24)*2*3.1-(1+1)*2</f>
        <v>22.164000000000005</v>
      </c>
      <c r="F51" s="19"/>
      <c r="G51" s="19" t="str">
        <f t="shared" si="8"/>
        <v/>
      </c>
      <c r="H51" s="29" t="str">
        <f t="shared" si="9"/>
        <v/>
      </c>
    </row>
    <row r="52" spans="1:8" ht="25.5" x14ac:dyDescent="0.2">
      <c r="A52" s="28" t="s">
        <v>104</v>
      </c>
      <c r="B52" s="17" t="s">
        <v>105</v>
      </c>
      <c r="C52" s="18" t="s">
        <v>12</v>
      </c>
      <c r="D52" s="19">
        <f>(1.98+2.24)*2*3.1-(1+1)*2</f>
        <v>22.164000000000005</v>
      </c>
      <c r="E52" s="19">
        <f>(1.98+2.24)*2*3.1-(1+1)*2</f>
        <v>22.164000000000005</v>
      </c>
      <c r="F52" s="19"/>
      <c r="G52" s="19" t="str">
        <f t="shared" si="8"/>
        <v/>
      </c>
      <c r="H52" s="29" t="str">
        <f t="shared" si="9"/>
        <v/>
      </c>
    </row>
    <row r="53" spans="1:8" ht="25.5" x14ac:dyDescent="0.2">
      <c r="A53" s="28" t="s">
        <v>106</v>
      </c>
      <c r="B53" s="17" t="s">
        <v>18</v>
      </c>
      <c r="C53" s="18" t="s">
        <v>12</v>
      </c>
      <c r="D53" s="19">
        <f>1.98*2.24</f>
        <v>4.4352</v>
      </c>
      <c r="E53" s="19">
        <f>1.98*2.24</f>
        <v>4.4352</v>
      </c>
      <c r="F53" s="19"/>
      <c r="G53" s="19" t="str">
        <f t="shared" si="8"/>
        <v/>
      </c>
      <c r="H53" s="29" t="str">
        <f t="shared" si="9"/>
        <v/>
      </c>
    </row>
    <row r="54" spans="1:8" x14ac:dyDescent="0.2">
      <c r="A54" s="28" t="s">
        <v>107</v>
      </c>
      <c r="B54" s="17" t="s">
        <v>20</v>
      </c>
      <c r="C54" s="18" t="s">
        <v>12</v>
      </c>
      <c r="D54" s="19">
        <f>1.98*2.24</f>
        <v>4.4352</v>
      </c>
      <c r="E54" s="19">
        <f>1.98*2.24</f>
        <v>4.4352</v>
      </c>
      <c r="F54" s="19"/>
      <c r="G54" s="19" t="str">
        <f t="shared" si="8"/>
        <v/>
      </c>
      <c r="H54" s="29" t="str">
        <f t="shared" si="9"/>
        <v/>
      </c>
    </row>
    <row r="55" spans="1:8" ht="25.5" x14ac:dyDescent="0.2">
      <c r="A55" s="28" t="s">
        <v>108</v>
      </c>
      <c r="B55" s="17" t="s">
        <v>22</v>
      </c>
      <c r="C55" s="18" t="s">
        <v>12</v>
      </c>
      <c r="D55" s="19">
        <f>1.98*2.24</f>
        <v>4.4352</v>
      </c>
      <c r="E55" s="19">
        <f>1.98*2.24</f>
        <v>4.4352</v>
      </c>
      <c r="F55" s="19"/>
      <c r="G55" s="19" t="str">
        <f t="shared" si="8"/>
        <v/>
      </c>
      <c r="H55" s="29" t="str">
        <f t="shared" si="9"/>
        <v/>
      </c>
    </row>
    <row r="56" spans="1:8" s="13" customFormat="1" x14ac:dyDescent="0.2">
      <c r="A56" s="30" t="s">
        <v>109</v>
      </c>
      <c r="B56" s="20" t="s">
        <v>110</v>
      </c>
      <c r="C56" s="21"/>
      <c r="D56" s="22"/>
      <c r="E56" s="22"/>
      <c r="F56" s="22"/>
      <c r="G56" s="22"/>
      <c r="H56" s="31"/>
    </row>
    <row r="57" spans="1:8" ht="13.5" thickBot="1" x14ac:dyDescent="0.25">
      <c r="A57" s="32" t="s">
        <v>111</v>
      </c>
      <c r="B57" s="33" t="s">
        <v>112</v>
      </c>
      <c r="C57" s="34" t="s">
        <v>47</v>
      </c>
      <c r="D57" s="35">
        <v>1</v>
      </c>
      <c r="E57" s="35">
        <v>1</v>
      </c>
      <c r="F57" s="35"/>
      <c r="G57" s="35" t="str">
        <f>IF(F57&gt;0,(1.08*F57),"")</f>
        <v/>
      </c>
      <c r="H57" s="36" t="str">
        <f>IF(F57&gt;0,E57*G57,"")</f>
        <v/>
      </c>
    </row>
    <row r="58" spans="1:8" s="13" customFormat="1" ht="31.5" customHeight="1" thickBot="1" x14ac:dyDescent="0.25">
      <c r="A58" s="42"/>
      <c r="B58" s="43" t="s">
        <v>113</v>
      </c>
      <c r="C58" s="44"/>
      <c r="D58" s="45"/>
      <c r="E58" s="45"/>
      <c r="F58" s="45"/>
      <c r="G58" s="45"/>
      <c r="H58" s="46" t="str">
        <f>IF(SUM(H5:H10,H12:H19,H21,H24:H28,H30:H35,H37:H55,H57)&gt;0,SUM(H5:H10,H12:H19,H21,H24:H28,H30:H35,H37:H55,H57),"")</f>
        <v/>
      </c>
    </row>
    <row r="59" spans="1:8" ht="21.6" customHeight="1" x14ac:dyDescent="0.2">
      <c r="A59" s="37" t="s">
        <v>114</v>
      </c>
      <c r="B59" s="38"/>
      <c r="C59" s="39"/>
      <c r="D59" s="40"/>
      <c r="E59" s="40"/>
      <c r="F59" s="40"/>
      <c r="G59" s="40"/>
      <c r="H59" s="41"/>
    </row>
  </sheetData>
  <sheetProtection selectLockedCells="1" selectUnlockedCells="1"/>
  <phoneticPr fontId="2" type="noConversion"/>
  <pageMargins left="0.43307086614173229" right="0.23622047244094491" top="0.74803149606299213" bottom="0.74803149606299213" header="0.31496062992125984" footer="0.31496062992125984"/>
  <pageSetup paperSize="9" scale="70" orientation="portrait" useFirstPageNumber="1" horizontalDpi="300" verticalDpi="3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Wersja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Kołodziejewska</dc:creator>
  <cp:lastModifiedBy>Joanna Kołodziejewska</cp:lastModifiedBy>
  <cp:lastPrinted>2020-11-26T12:50:12Z</cp:lastPrinted>
  <dcterms:created xsi:type="dcterms:W3CDTF">2020-11-26T12:28:27Z</dcterms:created>
  <dcterms:modified xsi:type="dcterms:W3CDTF">2020-11-26T12:50:13Z</dcterms:modified>
</cp:coreProperties>
</file>