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  <sheet name="Taryfa PSG" sheetId="3" r:id="rId2"/>
  </sheets>
  <definedNames>
    <definedName name="_xlnm._FilterDatabase" localSheetId="0" hidden="1">'Formularz cenowy'!$B$15:$AD$25</definedName>
  </definedNames>
  <calcPr calcId="145621"/>
</workbook>
</file>

<file path=xl/calcChain.xml><?xml version="1.0" encoding="utf-8"?>
<calcChain xmlns="http://schemas.openxmlformats.org/spreadsheetml/2006/main">
  <c r="X11" i="2" l="1"/>
  <c r="Y11" i="2" s="1"/>
  <c r="V11" i="2"/>
  <c r="N11" i="2"/>
  <c r="F11" i="2"/>
  <c r="W11" i="2" l="1"/>
  <c r="Z11" i="2" s="1"/>
  <c r="U11" i="2"/>
  <c r="F9" i="2"/>
  <c r="F10" i="2"/>
  <c r="F12" i="2"/>
  <c r="AA11" i="2" l="1"/>
  <c r="AC11" i="2" s="1"/>
  <c r="AD11" i="2" s="1"/>
  <c r="X9" i="2" l="1"/>
  <c r="Y9" i="2" s="1"/>
  <c r="X10" i="2"/>
  <c r="Y10" i="2" s="1"/>
  <c r="X12" i="2"/>
  <c r="Y12" i="2" s="1"/>
  <c r="V9" i="2"/>
  <c r="V10" i="2"/>
  <c r="V12" i="2"/>
  <c r="U10" i="2" l="1"/>
  <c r="N10" i="2"/>
  <c r="W10" i="2" s="1"/>
  <c r="U9" i="2"/>
  <c r="N9" i="2"/>
  <c r="W9" i="2" s="1"/>
  <c r="Z10" i="2" l="1"/>
  <c r="AA10" i="2" s="1"/>
  <c r="Z9" i="2"/>
  <c r="AA9" i="2" s="1"/>
  <c r="AC9" i="2" l="1"/>
  <c r="AD9" i="2" s="1"/>
  <c r="AC10" i="2"/>
  <c r="AD10" i="2" s="1"/>
  <c r="U12" i="2" l="1"/>
  <c r="N12" i="2"/>
  <c r="W12" i="2" s="1"/>
  <c r="Z12" i="2" l="1"/>
  <c r="AA12" i="2" l="1"/>
  <c r="AC12" i="2" s="1"/>
  <c r="AA13" i="2" l="1"/>
  <c r="AC13" i="2"/>
  <c r="AD12" i="2"/>
  <c r="AD13" i="2" l="1"/>
</calcChain>
</file>

<file path=xl/sharedStrings.xml><?xml version="1.0" encoding="utf-8"?>
<sst xmlns="http://schemas.openxmlformats.org/spreadsheetml/2006/main" count="100" uniqueCount="82">
  <si>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</si>
  <si>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</si>
  <si>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</si>
  <si>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</si>
  <si>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</si>
  <si>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</si>
  <si>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</si>
  <si>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</si>
  <si>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</si>
  <si>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</si>
  <si>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</si>
  <si>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</si>
  <si>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</si>
  <si>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</si>
  <si>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</si>
  <si>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</si>
  <si>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</si>
  <si>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</si>
  <si>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</si>
  <si>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</si>
  <si>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</si>
  <si>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</si>
  <si>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</si>
  <si>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</si>
  <si>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</si>
  <si>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</si>
  <si>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</si>
  <si>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</si>
  <si>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</si>
  <si>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</si>
  <si>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</si>
  <si>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</si>
  <si>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</si>
  <si>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</si>
  <si>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</si>
  <si>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</si>
  <si>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</si>
  <si>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</si>
  <si>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</si>
  <si>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</si>
  <si>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</si>
  <si>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</si>
  <si>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</si>
  <si>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</si>
  <si>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</si>
  <si>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</si>
  <si>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</si>
  <si>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W-1.1_TA</t>
  </si>
  <si>
    <t>W-2.1_TA</t>
  </si>
  <si>
    <t>W-3.6_TA</t>
  </si>
  <si>
    <t>Stawka opłaty abonamentowej/handlowej
netto
[zł/m-c]</t>
  </si>
  <si>
    <t xml:space="preserve"> -26-</t>
  </si>
  <si>
    <t xml:space="preserve"> -27-</t>
  </si>
  <si>
    <t xml:space="preserve"> -28-</t>
  </si>
  <si>
    <t xml:space="preserve"> -29-</t>
  </si>
  <si>
    <r>
      <t xml:space="preserve">Udział procentowy
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</si>
  <si>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Udział procentowy
poza rozliczeniem taryfowym</t>
  </si>
  <si>
    <t>RAZEM SPRZEDAŻ
netto
[zł] 
[(kol.9xkol.14)/100 
+ (kol.10xkol.15)/100
+ (kol.11xkol.16)/100
+ (kol.12xkol.17)/100
+ (kol.2xkol.7xkol.18)
+ (kol.3xkol.7xkol.19)]</t>
  </si>
  <si>
    <t>Szacunkowe zapotrzebowanie 
na paliwo gazowe 
RAZEM
[kWh]
(kol.9+kol.10+kol.11+kol.12)</t>
  </si>
  <si>
    <t xml:space="preserve"> </t>
  </si>
  <si>
    <t>Załacznik nr 1a - formularz cenowy</t>
  </si>
  <si>
    <t>Razem opłata zmienna netto
[zł]
[kol.13xkol.21/100]</t>
  </si>
  <si>
    <t>Stawka opłaty stałej netto
a) dla grup taryfowych:
W-1.1, W-2.1, 
W-3.6, W-4
[zł/m-c]
b) dla grup taryfowych:
W-5.1, W-6A.1
[gr/(kWh/h) za h]</t>
  </si>
  <si>
    <t>Stawka opłaty stałej netto
a) dla grup taryfowych:
W-1.1, W-2.1, 
W-3.6, W-4
[zł/m-c]
b) dla grup taryfowych:
W-5.1, W-6A.1
[gr/(kWh/h) za h]</t>
  </si>
  <si>
    <t>Razem opłata stała netto
[zł]
a) dla grup taryfowych:
W-1.1, W-2.1,  
W-3.6, W-4, 
[(kol.2+kol.3)×kol.7×kol.23]
b) dla grup taryfowych:
W-5.1, W-6A.1
[(kol.6×kol.8×kol.23/100)]</t>
  </si>
  <si>
    <t>RAZEM DYSTRYBUCJA
netto
[zł] 
(kol.22 + kol.24)</t>
  </si>
  <si>
    <t>Cena oferty netto
[zł] 
(kol. 20 + kol. 25)</t>
  </si>
  <si>
    <t>Wartość podatku VAT 
[zł] 
(kol.26 x kol.27)</t>
  </si>
  <si>
    <t>Cena oferty brutto [zł] 
(kol. 26 + kol. 28)</t>
  </si>
  <si>
    <t>DYSTRYBUCJA</t>
  </si>
  <si>
    <t>Taryfa</t>
  </si>
  <si>
    <t>W-6A.1_TA</t>
  </si>
  <si>
    <t>Stawka opłaty 
zmiennej
netto
[gr/kWh]</t>
  </si>
  <si>
    <t xml:space="preserve">Wartość należy przenieść do pkt 1.4 Formularza oferty     </t>
  </si>
  <si>
    <t>W-1.2_TA</t>
  </si>
  <si>
    <t xml:space="preserve">a) odbiorców w gospodarstwach domowych w lokalach mieszkalnych lub na potrzeby wytwarzania ciepła zużywanego przez odbiorców w gospodarstwach domowych w lokalach mieszkalnych oraz na potrzeby części wspólnych budynków wielolokalowych,
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
c) o których mowa w art. 62b ust. 1 pkt 2 lit. d Ustawy z dnia 26 stycznia  2022 r. o szczególnych rozwiązaniach służących ochronie odbiorców paliw gazowych w związku  z sytuacją na rynku gazu (Dz. U. z 2022 r., poz. 202). </t>
  </si>
  <si>
    <t>UWAGA:</t>
  </si>
  <si>
    <t>W przypadku podania cen i stawek opłat innych niż w Taryfie nr 15 sprzedawcy z urzędu PGNiG Obrót Detaliczny Sp. z o.o. oferta Wykonawcy zostanie odrzucona.</t>
  </si>
  <si>
    <t>Dla uniknięcia wątpliwości o wysokości cen i stawek opłat formularz cenowy został uzupełniony o wskazane ceny i stawki opłat.</t>
  </si>
  <si>
    <r>
      <t xml:space="preserve">W formularzu cenowym dla potrzeb porównania i oceny ofert każdy Wykonawca składający ofertę musi podać ceny jednostkowe sprzedaży paliwa gazowego oraz stawki opłat abonamentowych </t>
    </r>
    <r>
      <rPr>
        <b/>
        <sz val="11"/>
        <color theme="1"/>
        <rFont val="Calibri"/>
        <family val="2"/>
        <charset val="238"/>
      </rPr>
      <t>dla punktów poboru podlegających ochronie taryfowej</t>
    </r>
    <r>
      <rPr>
        <sz val="11"/>
        <color theme="1"/>
        <rFont val="Calibri"/>
        <family val="2"/>
        <charset val="238"/>
      </rPr>
      <t xml:space="preserve"> (dla Odbiorców paliw gazowych, o których mowa w art. 62b ust. 1 pkt 2 lit. a-d ustawy z dnia 10 kwietnia 1997 r. Prawo Energetyczne (tekst jedn. Dz. U. z 2024 r., poz. 266 z późn. zm.) 
</t>
    </r>
    <r>
      <rPr>
        <b/>
        <sz val="11"/>
        <color theme="1"/>
        <rFont val="Calibri"/>
        <family val="2"/>
        <charset val="238"/>
      </rPr>
      <t>zgodne</t>
    </r>
    <r>
      <rPr>
        <sz val="11"/>
        <color theme="1"/>
        <rFont val="Calibri"/>
        <family val="2"/>
        <charset val="238"/>
      </rPr>
      <t xml:space="preserve"> z obowiązującą </t>
    </r>
    <r>
      <rPr>
        <b/>
        <sz val="11"/>
        <color theme="1"/>
        <rFont val="Calibri"/>
        <family val="2"/>
        <charset val="238"/>
      </rPr>
      <t>Taryfą nr 15</t>
    </r>
    <r>
      <rPr>
        <sz val="11"/>
        <color theme="1"/>
        <rFont val="Calibri"/>
        <family val="2"/>
        <charset val="238"/>
      </rPr>
      <t xml:space="preserve"> sprzedawcy z urzędu </t>
    </r>
    <r>
      <rPr>
        <b/>
        <sz val="11"/>
        <color theme="1"/>
        <rFont val="Calibri"/>
        <family val="2"/>
        <charset val="238"/>
      </rPr>
      <t>PGNiG Obrót Detaliczny Sp. z o.o.</t>
    </r>
    <r>
      <rPr>
        <sz val="11"/>
        <color theme="1"/>
        <rFont val="Calibri"/>
        <family val="2"/>
        <charset val="238"/>
      </rPr>
      <t xml:space="preserve"> zatwierdzonej decyzją Prezesa Urzędu Regulacji Energetyki nr DRG.DRG-2.4212.23.2024.AGa z dnia 27 czerwca 2024 r.</t>
    </r>
  </si>
  <si>
    <r>
      <t>W trakcie realizacji zamówienia</t>
    </r>
    <r>
      <rPr>
        <b/>
        <sz val="11"/>
        <color rgb="FFFF0000"/>
        <rFont val="Calibri"/>
        <family val="2"/>
        <charset val="238"/>
      </rPr>
      <t xml:space="preserve"> pomimo podania cen i stawek opłat w formularzu cenowym wynikających z Taryfy nr 15 sprzedawcy z urzędu PGNiG Obrót Detaliczny Sp. z o.o. </t>
    </r>
    <r>
      <rPr>
        <b/>
        <u/>
        <sz val="11"/>
        <color rgb="FFFF0000"/>
        <rFont val="Calibri"/>
        <family val="2"/>
        <charset val="238"/>
      </rPr>
      <t>rozliczenia z Zamawiającym będą prowadzone zgodnie z obowiązującą Taryfą Wykonawcy na dzień dostawy</t>
    </r>
    <r>
      <rPr>
        <b/>
        <sz val="11"/>
        <color rgb="FFFF0000"/>
        <rFont val="Calibri"/>
        <family val="2"/>
        <charset val="238"/>
      </rPr>
      <t xml:space="preserve"> (ceny i stawki opłat mogą być niższe lub wyższe w zależności od Taryfy Wykonawcy zatwierdzonej przez Prezesa URE).
Wartość umowy oraz załącznik nr 5 do umowy dla punktów poboru paliwa gazowego z ochroną taryfową będą uwzględniały ceny sprzedaży paliwa gazowego  i stawki opłaty abonamentowej zgodnie z aktualną Taryfą Wykonawcy.</t>
    </r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</si>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</sst>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\ &quot;zł&quot;;[Red]\-#,##0.000\ &quot;zł&quot;"/>
    <numFmt numFmtId="166" formatCode="#,##0.00_ ;\-#,##0.00\ "/>
    <numFmt numFmtId="167" formatCode="#,##0.000"/>
  </numFmts>
  <fonts count="20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  <font>
      <b/>
      <sz val="16"/>
      <color theme="1"/>
      <name val="Cambria"/>
      <family val="1"/>
      <charset val="238"/>
      <scheme val="maj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Cambria"/>
      <family val="1"/>
      <charset val="238"/>
      <scheme val="maj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DDF2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/>
    <xf numFmtId="3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 applyAlignment="1"/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center" vertical="center" wrapText="1"/>
    </xf>
    <xf numFmtId="165" fontId="8" fillId="0" borderId="16" xfId="2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>
      <alignment horizontal="center" vertical="center"/>
    </xf>
    <xf numFmtId="43" fontId="8" fillId="0" borderId="6" xfId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9" fontId="8" fillId="0" borderId="1" xfId="3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7" fillId="0" borderId="8" xfId="1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right" vertical="center"/>
    </xf>
    <xf numFmtId="167" fontId="7" fillId="4" borderId="8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 wrapText="1"/>
    </xf>
    <xf numFmtId="10" fontId="7" fillId="0" borderId="6" xfId="3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vertical="center"/>
    </xf>
    <xf numFmtId="4" fontId="7" fillId="0" borderId="9" xfId="0" applyNumberFormat="1" applyFont="1" applyFill="1" applyBorder="1" applyAlignment="1">
      <alignment horizontal="right" vertical="center"/>
    </xf>
    <xf numFmtId="3" fontId="7" fillId="0" borderId="9" xfId="0" applyNumberFormat="1" applyFont="1" applyFill="1" applyBorder="1" applyAlignment="1">
      <alignment horizontal="right" vertical="center"/>
    </xf>
    <xf numFmtId="3" fontId="7" fillId="0" borderId="7" xfId="0" applyNumberFormat="1" applyFont="1" applyFill="1" applyBorder="1" applyAlignment="1">
      <alignment horizontal="right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right" vertical="center"/>
    </xf>
    <xf numFmtId="9" fontId="7" fillId="0" borderId="0" xfId="3" applyNumberFormat="1" applyFont="1" applyFill="1" applyBorder="1" applyAlignment="1">
      <alignment horizontal="right" vertical="center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/>
    </xf>
    <xf numFmtId="167" fontId="7" fillId="4" borderId="10" xfId="0" applyNumberFormat="1" applyFont="1" applyFill="1" applyBorder="1" applyAlignment="1">
      <alignment horizontal="right" vertical="center"/>
    </xf>
    <xf numFmtId="4" fontId="7" fillId="4" borderId="6" xfId="0" applyNumberFormat="1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center" vertical="center"/>
    </xf>
    <xf numFmtId="43" fontId="7" fillId="0" borderId="25" xfId="1" applyFont="1" applyFill="1" applyBorder="1" applyAlignment="1">
      <alignment horizontal="center" vertical="center"/>
    </xf>
    <xf numFmtId="43" fontId="7" fillId="0" borderId="26" xfId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center"/>
    </xf>
    <xf numFmtId="0" fontId="2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vertical="center"/>
    </xf>
    <xf numFmtId="0" fontId="5" fillId="11" borderId="13" xfId="0" applyFont="1" applyFill="1" applyBorder="1"/>
    <xf numFmtId="0" fontId="1" fillId="11" borderId="13" xfId="0" applyFont="1" applyFill="1" applyBorder="1" applyAlignment="1">
      <alignment vertical="top" wrapText="1"/>
    </xf>
    <xf numFmtId="0" fontId="4" fillId="11" borderId="13" xfId="0" applyFont="1" applyFill="1" applyBorder="1" applyAlignment="1">
      <alignment vertical="top" wrapText="1"/>
    </xf>
    <xf numFmtId="0" fontId="2" fillId="11" borderId="13" xfId="0" applyFont="1" applyFill="1" applyBorder="1"/>
    <xf numFmtId="0" fontId="2" fillId="11" borderId="14" xfId="0" applyFont="1" applyFill="1" applyBorder="1"/>
    <xf numFmtId="0" fontId="18" fillId="11" borderId="32" xfId="0" applyFont="1" applyFill="1" applyBorder="1" applyAlignment="1">
      <alignment vertical="center"/>
    </xf>
    <xf numFmtId="0" fontId="5" fillId="11" borderId="0" xfId="0" applyFont="1" applyFill="1" applyBorder="1"/>
    <xf numFmtId="0" fontId="1" fillId="11" borderId="0" xfId="0" applyFont="1" applyFill="1" applyBorder="1" applyAlignment="1">
      <alignment vertical="top" wrapText="1"/>
    </xf>
    <xf numFmtId="0" fontId="5" fillId="11" borderId="33" xfId="0" applyFont="1" applyFill="1" applyBorder="1"/>
    <xf numFmtId="0" fontId="16" fillId="11" borderId="32" xfId="0" applyFont="1" applyFill="1" applyBorder="1" applyAlignment="1">
      <alignment vertical="center"/>
    </xf>
    <xf numFmtId="0" fontId="16" fillId="11" borderId="34" xfId="0" applyFont="1" applyFill="1" applyBorder="1" applyAlignment="1">
      <alignment vertical="center"/>
    </xf>
    <xf numFmtId="0" fontId="5" fillId="11" borderId="35" xfId="0" applyFont="1" applyFill="1" applyBorder="1"/>
    <xf numFmtId="0" fontId="5" fillId="11" borderId="36" xfId="0" applyFont="1" applyFill="1" applyBorder="1"/>
    <xf numFmtId="167" fontId="7" fillId="4" borderId="6" xfId="0" applyNumberFormat="1" applyFont="1" applyFill="1" applyBorder="1" applyAlignment="1">
      <alignment horizontal="right" vertical="center"/>
    </xf>
    <xf numFmtId="4" fontId="7" fillId="0" borderId="31" xfId="1" applyNumberFormat="1" applyFont="1" applyFill="1" applyBorder="1" applyAlignment="1">
      <alignment horizontal="right" vertical="center"/>
    </xf>
    <xf numFmtId="9" fontId="7" fillId="0" borderId="30" xfId="3" applyNumberFormat="1" applyFont="1" applyFill="1" applyBorder="1" applyAlignment="1">
      <alignment horizontal="right" vertical="center"/>
    </xf>
    <xf numFmtId="4" fontId="7" fillId="0" borderId="30" xfId="1" applyNumberFormat="1" applyFont="1" applyFill="1" applyBorder="1" applyAlignment="1">
      <alignment horizontal="right" vertical="center"/>
    </xf>
    <xf numFmtId="4" fontId="7" fillId="0" borderId="29" xfId="1" applyNumberFormat="1" applyFont="1" applyFill="1" applyBorder="1" applyAlignment="1">
      <alignment horizontal="right" vertical="center"/>
    </xf>
    <xf numFmtId="0" fontId="7" fillId="8" borderId="10" xfId="0" applyFont="1" applyFill="1" applyBorder="1" applyAlignment="1">
      <alignment horizontal="center" vertical="center"/>
    </xf>
    <xf numFmtId="4" fontId="7" fillId="0" borderId="10" xfId="1" applyNumberFormat="1" applyFont="1" applyFill="1" applyBorder="1" applyAlignment="1">
      <alignment horizontal="right" vertical="center"/>
    </xf>
    <xf numFmtId="9" fontId="8" fillId="0" borderId="6" xfId="3" applyFont="1" applyFill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0" fontId="16" fillId="11" borderId="32" xfId="0" applyFont="1" applyFill="1" applyBorder="1" applyAlignment="1">
      <alignment horizontal="left" vertical="center" wrapText="1"/>
    </xf>
    <xf numFmtId="0" fontId="16" fillId="11" borderId="0" xfId="0" applyFont="1" applyFill="1" applyBorder="1" applyAlignment="1">
      <alignment horizontal="left" vertical="center" wrapText="1"/>
    </xf>
    <xf numFmtId="0" fontId="16" fillId="11" borderId="33" xfId="0" applyFont="1" applyFill="1" applyBorder="1" applyAlignment="1">
      <alignment horizontal="left" vertical="center" wrapText="1"/>
    </xf>
    <xf numFmtId="0" fontId="19" fillId="11" borderId="32" xfId="0" applyFont="1" applyFill="1" applyBorder="1" applyAlignment="1">
      <alignment horizontal="left" vertical="center" wrapText="1"/>
    </xf>
    <xf numFmtId="0" fontId="19" fillId="11" borderId="0" xfId="0" applyFont="1" applyFill="1" applyBorder="1" applyAlignment="1">
      <alignment horizontal="left" vertical="center" wrapText="1"/>
    </xf>
    <xf numFmtId="0" fontId="19" fillId="11" borderId="3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2" fillId="9" borderId="19" xfId="0" applyFont="1" applyFill="1" applyBorder="1" applyAlignment="1">
      <alignment horizontal="center" vertical="center" wrapText="1"/>
    </xf>
    <xf numFmtId="0" fontId="12" fillId="9" borderId="20" xfId="0" applyFont="1" applyFill="1" applyBorder="1" applyAlignment="1">
      <alignment horizontal="center" vertical="center" wrapText="1"/>
    </xf>
    <xf numFmtId="0" fontId="12" fillId="9" borderId="2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3" fillId="1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CCCFF"/>
      <color rgb="FF43BC00"/>
      <color rgb="FFC5FFD4"/>
      <color rgb="FF00CC66"/>
      <color rgb="FF00EA75"/>
      <color rgb="FF00FF00"/>
      <color rgb="FF99FF66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26"/>
  <sheetViews>
    <sheetView showGridLines="0" tabSelected="1" zoomScale="55" zoomScaleNormal="55" zoomScaleSheetLayoutView="55" zoomScalePageLayoutView="70" workbookViewId="0">
      <selection activeCell="N11" sqref="N11"/>
    </sheetView>
  </sheetViews>
  <sheetFormatPr defaultRowHeight="24.95" customHeight="1" x14ac:dyDescent="0.2"/>
  <cols>
    <col min="1" max="1" width="3.875" style="3" customWidth="1"/>
    <col min="2" max="2" width="21.5" style="3" customWidth="1"/>
    <col min="3" max="3" width="9.625" style="3" customWidth="1"/>
    <col min="4" max="6" width="10.125" style="3" customWidth="1"/>
    <col min="7" max="9" width="8.375" style="3" customWidth="1"/>
    <col min="10" max="13" width="10.875" style="3" customWidth="1"/>
    <col min="14" max="14" width="23.125" style="3" customWidth="1"/>
    <col min="15" max="20" width="11" style="3" customWidth="1"/>
    <col min="21" max="21" width="17.75" style="3" customWidth="1"/>
    <col min="22" max="24" width="15" style="3" customWidth="1"/>
    <col min="25" max="25" width="25.375" style="3" customWidth="1"/>
    <col min="26" max="26" width="17.375" style="3" customWidth="1"/>
    <col min="27" max="27" width="14.375" style="3" customWidth="1"/>
    <col min="28" max="28" width="10.5" style="3" customWidth="1"/>
    <col min="29" max="29" width="13.25" style="3" customWidth="1"/>
    <col min="30" max="30" width="14.625" style="3" customWidth="1"/>
    <col min="31" max="16384" width="9" style="3"/>
  </cols>
  <sheetData>
    <row r="1" spans="2:30" ht="6.75" customHeight="1" x14ac:dyDescent="0.2"/>
    <row r="2" spans="2:30" ht="29.25" customHeight="1" x14ac:dyDescent="0.2">
      <c r="AD2" s="17" t="s">
        <v>60</v>
      </c>
    </row>
    <row r="3" spans="2:30" ht="39" customHeight="1" thickBot="1" x14ac:dyDescent="0.25">
      <c r="O3" s="3" t="s">
        <v>59</v>
      </c>
      <c r="Y3" s="5"/>
      <c r="Z3" s="6"/>
      <c r="AA3" s="6"/>
      <c r="AD3" s="17"/>
    </row>
    <row r="4" spans="2:30" ht="57.75" customHeight="1" thickBot="1" x14ac:dyDescent="0.25">
      <c r="B4" s="117" t="s">
        <v>81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9"/>
    </row>
    <row r="5" spans="2:30" ht="38.25" customHeight="1" thickBot="1" x14ac:dyDescent="0.25">
      <c r="B5" s="131" t="s">
        <v>21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3"/>
      <c r="O5" s="135" t="s">
        <v>5</v>
      </c>
      <c r="P5" s="135"/>
      <c r="Q5" s="135"/>
      <c r="R5" s="135"/>
      <c r="S5" s="135"/>
      <c r="T5" s="135"/>
      <c r="U5" s="135"/>
      <c r="V5" s="124" t="s">
        <v>29</v>
      </c>
      <c r="W5" s="125"/>
      <c r="X5" s="125"/>
      <c r="Y5" s="125"/>
      <c r="Z5" s="126"/>
      <c r="AA5" s="115" t="s">
        <v>34</v>
      </c>
      <c r="AB5" s="115"/>
      <c r="AC5" s="115"/>
      <c r="AD5" s="116"/>
    </row>
    <row r="6" spans="2:30" ht="102" customHeight="1" x14ac:dyDescent="0.2">
      <c r="B6" s="107" t="s">
        <v>45</v>
      </c>
      <c r="C6" s="101" t="s">
        <v>1</v>
      </c>
      <c r="D6" s="102"/>
      <c r="E6" s="102"/>
      <c r="F6" s="103"/>
      <c r="G6" s="104" t="s">
        <v>3</v>
      </c>
      <c r="H6" s="104" t="s">
        <v>0</v>
      </c>
      <c r="I6" s="104" t="s">
        <v>6</v>
      </c>
      <c r="J6" s="106" t="s">
        <v>22</v>
      </c>
      <c r="K6" s="106"/>
      <c r="L6" s="106" t="s">
        <v>23</v>
      </c>
      <c r="M6" s="106"/>
      <c r="N6" s="127" t="s">
        <v>58</v>
      </c>
      <c r="O6" s="134" t="s">
        <v>41</v>
      </c>
      <c r="P6" s="106"/>
      <c r="Q6" s="106" t="s">
        <v>42</v>
      </c>
      <c r="R6" s="106"/>
      <c r="S6" s="109" t="s">
        <v>50</v>
      </c>
      <c r="T6" s="110"/>
      <c r="U6" s="127" t="s">
        <v>57</v>
      </c>
      <c r="V6" s="111" t="s">
        <v>2</v>
      </c>
      <c r="W6" s="104" t="s">
        <v>61</v>
      </c>
      <c r="X6" s="113" t="s">
        <v>63</v>
      </c>
      <c r="Y6" s="104" t="s">
        <v>64</v>
      </c>
      <c r="Z6" s="127" t="s">
        <v>65</v>
      </c>
      <c r="AA6" s="120" t="s">
        <v>66</v>
      </c>
      <c r="AB6" s="122" t="s">
        <v>43</v>
      </c>
      <c r="AC6" s="122" t="s">
        <v>67</v>
      </c>
      <c r="AD6" s="129" t="s">
        <v>68</v>
      </c>
    </row>
    <row r="7" spans="2:30" ht="106.5" customHeight="1" thickBot="1" x14ac:dyDescent="0.25">
      <c r="B7" s="108"/>
      <c r="C7" s="22" t="s">
        <v>44</v>
      </c>
      <c r="D7" s="23" t="s">
        <v>20</v>
      </c>
      <c r="E7" s="22" t="s">
        <v>55</v>
      </c>
      <c r="F7" s="23" t="s">
        <v>56</v>
      </c>
      <c r="G7" s="105"/>
      <c r="H7" s="105"/>
      <c r="I7" s="105"/>
      <c r="J7" s="22" t="s">
        <v>44</v>
      </c>
      <c r="K7" s="22" t="s">
        <v>20</v>
      </c>
      <c r="L7" s="22" t="s">
        <v>44</v>
      </c>
      <c r="M7" s="22" t="s">
        <v>20</v>
      </c>
      <c r="N7" s="128"/>
      <c r="O7" s="33" t="s">
        <v>44</v>
      </c>
      <c r="P7" s="23" t="s">
        <v>20</v>
      </c>
      <c r="Q7" s="22" t="s">
        <v>44</v>
      </c>
      <c r="R7" s="22" t="s">
        <v>20</v>
      </c>
      <c r="S7" s="22" t="s">
        <v>44</v>
      </c>
      <c r="T7" s="23" t="s">
        <v>20</v>
      </c>
      <c r="U7" s="128"/>
      <c r="V7" s="112"/>
      <c r="W7" s="105"/>
      <c r="X7" s="114"/>
      <c r="Y7" s="105"/>
      <c r="Z7" s="128"/>
      <c r="AA7" s="121"/>
      <c r="AB7" s="123"/>
      <c r="AC7" s="123"/>
      <c r="AD7" s="130"/>
    </row>
    <row r="8" spans="2:30" ht="19.5" customHeight="1" x14ac:dyDescent="0.2">
      <c r="B8" s="51" t="s">
        <v>7</v>
      </c>
      <c r="C8" s="32" t="s">
        <v>8</v>
      </c>
      <c r="D8" s="32" t="s">
        <v>9</v>
      </c>
      <c r="E8" s="32" t="s">
        <v>10</v>
      </c>
      <c r="F8" s="32" t="s">
        <v>11</v>
      </c>
      <c r="G8" s="32" t="s">
        <v>12</v>
      </c>
      <c r="H8" s="32" t="s">
        <v>13</v>
      </c>
      <c r="I8" s="32" t="s">
        <v>14</v>
      </c>
      <c r="J8" s="32" t="s">
        <v>15</v>
      </c>
      <c r="K8" s="32" t="s">
        <v>16</v>
      </c>
      <c r="L8" s="32" t="s">
        <v>17</v>
      </c>
      <c r="M8" s="32" t="s">
        <v>24</v>
      </c>
      <c r="N8" s="52" t="s">
        <v>25</v>
      </c>
      <c r="O8" s="51" t="s">
        <v>26</v>
      </c>
      <c r="P8" s="32" t="s">
        <v>27</v>
      </c>
      <c r="Q8" s="32" t="s">
        <v>28</v>
      </c>
      <c r="R8" s="32" t="s">
        <v>30</v>
      </c>
      <c r="S8" s="32" t="s">
        <v>31</v>
      </c>
      <c r="T8" s="32" t="s">
        <v>32</v>
      </c>
      <c r="U8" s="52" t="s">
        <v>33</v>
      </c>
      <c r="V8" s="51" t="s">
        <v>35</v>
      </c>
      <c r="W8" s="32" t="s">
        <v>36</v>
      </c>
      <c r="X8" s="32" t="s">
        <v>37</v>
      </c>
      <c r="Y8" s="32" t="s">
        <v>38</v>
      </c>
      <c r="Z8" s="62" t="s">
        <v>39</v>
      </c>
      <c r="AA8" s="51" t="s">
        <v>51</v>
      </c>
      <c r="AB8" s="32" t="s">
        <v>52</v>
      </c>
      <c r="AC8" s="32" t="s">
        <v>53</v>
      </c>
      <c r="AD8" s="52" t="s">
        <v>54</v>
      </c>
    </row>
    <row r="9" spans="2:30" ht="30.75" customHeight="1" x14ac:dyDescent="0.2">
      <c r="B9" s="42" t="s">
        <v>48</v>
      </c>
      <c r="C9" s="13">
        <v>2</v>
      </c>
      <c r="D9" s="13">
        <v>0</v>
      </c>
      <c r="E9" s="31">
        <v>1</v>
      </c>
      <c r="F9" s="31">
        <f t="shared" ref="F9:F12" si="0">100%-E9</f>
        <v>0</v>
      </c>
      <c r="G9" s="30" t="s">
        <v>4</v>
      </c>
      <c r="H9" s="13">
        <v>12</v>
      </c>
      <c r="I9" s="13" t="s">
        <v>40</v>
      </c>
      <c r="J9" s="24">
        <v>9600</v>
      </c>
      <c r="K9" s="24">
        <v>0</v>
      </c>
      <c r="L9" s="24">
        <v>0</v>
      </c>
      <c r="M9" s="24">
        <v>0</v>
      </c>
      <c r="N9" s="47">
        <f t="shared" ref="N9" si="1">+J9+K9+L9+M9</f>
        <v>9600</v>
      </c>
      <c r="O9" s="38">
        <v>23.965</v>
      </c>
      <c r="P9" s="39"/>
      <c r="Q9" s="39">
        <v>24.355</v>
      </c>
      <c r="R9" s="39"/>
      <c r="S9" s="21">
        <v>8.81</v>
      </c>
      <c r="T9" s="21"/>
      <c r="U9" s="46">
        <f t="shared" ref="U9" si="2">+ROUND((J9*O9/100+K9*P9/100+L9*Q9/100+M9*R9/100+C9*H9*S9+D9*H9*T9),2)</f>
        <v>2512.08</v>
      </c>
      <c r="V9" s="49">
        <f>VLOOKUP($B9,'Taryfa PSG'!$B$4:$D$10,2,0)</f>
        <v>4.92</v>
      </c>
      <c r="W9" s="27">
        <f t="shared" ref="W9:W12" si="3">+ROUND(N9*V9/100,2)</f>
        <v>472.32</v>
      </c>
      <c r="X9" s="26">
        <f>VLOOKUP($B9,'Taryfa PSG'!$B$4:$D$10,3,0)</f>
        <v>11.7</v>
      </c>
      <c r="Y9" s="15">
        <f t="shared" ref="Y9:Y11" si="4">+ROUND((C9+D9)*H9*X9,2)</f>
        <v>280.8</v>
      </c>
      <c r="Z9" s="63">
        <f t="shared" ref="Z9:Z12" si="5">+W9+Y9</f>
        <v>753.12</v>
      </c>
      <c r="AA9" s="36">
        <f t="shared" ref="AA9:AA12" si="6">+U9+Z9</f>
        <v>3265.2</v>
      </c>
      <c r="AB9" s="34">
        <v>0.23</v>
      </c>
      <c r="AC9" s="35">
        <f t="shared" ref="AC9:AC12" si="7">+ROUND(AA9*AB9,2)</f>
        <v>751</v>
      </c>
      <c r="AD9" s="37">
        <f t="shared" ref="AD9" si="8">+AC9+AA9</f>
        <v>4016.2</v>
      </c>
    </row>
    <row r="10" spans="2:30" ht="30.75" customHeight="1" x14ac:dyDescent="0.2">
      <c r="B10" s="41" t="s">
        <v>49</v>
      </c>
      <c r="C10" s="13">
        <v>4</v>
      </c>
      <c r="D10" s="13">
        <v>0</v>
      </c>
      <c r="E10" s="31">
        <v>1</v>
      </c>
      <c r="F10" s="31">
        <f t="shared" si="0"/>
        <v>0</v>
      </c>
      <c r="G10" s="30" t="s">
        <v>4</v>
      </c>
      <c r="H10" s="13">
        <v>12</v>
      </c>
      <c r="I10" s="13" t="s">
        <v>40</v>
      </c>
      <c r="J10" s="24">
        <v>99060</v>
      </c>
      <c r="K10" s="24">
        <v>0</v>
      </c>
      <c r="L10" s="24">
        <v>0</v>
      </c>
      <c r="M10" s="24">
        <v>0</v>
      </c>
      <c r="N10" s="47">
        <f t="shared" ref="N10" si="9">+J10+K10+L10+M10</f>
        <v>99060</v>
      </c>
      <c r="O10" s="38">
        <v>23.965</v>
      </c>
      <c r="P10" s="39"/>
      <c r="Q10" s="39">
        <v>24.355</v>
      </c>
      <c r="R10" s="39"/>
      <c r="S10" s="21">
        <v>10.02</v>
      </c>
      <c r="T10" s="21"/>
      <c r="U10" s="46">
        <f t="shared" ref="U10" si="10">+ROUND((J10*O10/100+K10*P10/100+L10*Q10/100+M10*R10/100+C10*H10*S10+D10*H10*T10),2)</f>
        <v>24220.69</v>
      </c>
      <c r="V10" s="49">
        <f>VLOOKUP($B10,'Taryfa PSG'!$B$4:$D$10,2,0)</f>
        <v>3.6890000000000001</v>
      </c>
      <c r="W10" s="27">
        <f t="shared" si="3"/>
        <v>3654.32</v>
      </c>
      <c r="X10" s="26">
        <f>VLOOKUP($B10,'Taryfa PSG'!$B$4:$D$10,3,0)</f>
        <v>45.19</v>
      </c>
      <c r="Y10" s="15">
        <f t="shared" si="4"/>
        <v>2169.12</v>
      </c>
      <c r="Z10" s="63">
        <f t="shared" si="5"/>
        <v>5823.4400000000005</v>
      </c>
      <c r="AA10" s="36">
        <f t="shared" si="6"/>
        <v>30044.129999999997</v>
      </c>
      <c r="AB10" s="34">
        <v>0.23</v>
      </c>
      <c r="AC10" s="35">
        <f t="shared" si="7"/>
        <v>6910.15</v>
      </c>
      <c r="AD10" s="37">
        <f t="shared" ref="AD10" si="11">+AC10+AA10</f>
        <v>36954.28</v>
      </c>
    </row>
    <row r="11" spans="2:30" ht="30.75" customHeight="1" x14ac:dyDescent="0.2">
      <c r="B11" s="40" t="s">
        <v>19</v>
      </c>
      <c r="C11" s="13">
        <v>0</v>
      </c>
      <c r="D11" s="13">
        <v>1</v>
      </c>
      <c r="E11" s="43">
        <v>1</v>
      </c>
      <c r="F11" s="31">
        <f t="shared" si="0"/>
        <v>0</v>
      </c>
      <c r="G11" s="30" t="s">
        <v>4</v>
      </c>
      <c r="H11" s="13">
        <v>12</v>
      </c>
      <c r="I11" s="13" t="s">
        <v>40</v>
      </c>
      <c r="J11" s="24">
        <v>0</v>
      </c>
      <c r="K11" s="24">
        <v>90300</v>
      </c>
      <c r="L11" s="24">
        <v>0</v>
      </c>
      <c r="M11" s="24">
        <v>0</v>
      </c>
      <c r="N11" s="47">
        <f t="shared" ref="N11:N12" si="12">+J11+K11+L11+M11</f>
        <v>90300</v>
      </c>
      <c r="O11" s="38">
        <v>23.965</v>
      </c>
      <c r="P11" s="39"/>
      <c r="Q11" s="39">
        <v>24.355</v>
      </c>
      <c r="R11" s="39"/>
      <c r="S11" s="21">
        <v>16.11</v>
      </c>
      <c r="T11" s="21"/>
      <c r="U11" s="46">
        <f t="shared" ref="U11:U12" si="13">+ROUND((J11*O11/100+K11*P11/100+L11*Q11/100+M11*R11/100+C11*H11*S11+D11*H11*T11),2)</f>
        <v>0</v>
      </c>
      <c r="V11" s="49">
        <f>VLOOKUP($B11,'Taryfa PSG'!$B$4:$D$10,2,0)</f>
        <v>3.6150000000000002</v>
      </c>
      <c r="W11" s="27">
        <f t="shared" si="3"/>
        <v>3264.35</v>
      </c>
      <c r="X11" s="26">
        <f>VLOOKUP($B11,'Taryfa PSG'!$B$4:$D$10,3,0)</f>
        <v>252.42</v>
      </c>
      <c r="Y11" s="15">
        <f t="shared" si="4"/>
        <v>3029.04</v>
      </c>
      <c r="Z11" s="63">
        <f t="shared" si="5"/>
        <v>6293.3899999999994</v>
      </c>
      <c r="AA11" s="36">
        <f t="shared" si="6"/>
        <v>6293.3899999999994</v>
      </c>
      <c r="AB11" s="34">
        <v>0.23</v>
      </c>
      <c r="AC11" s="35">
        <f t="shared" si="7"/>
        <v>1447.48</v>
      </c>
      <c r="AD11" s="37">
        <f t="shared" ref="AD11" si="14">+AC11+AA11</f>
        <v>7740.869999999999</v>
      </c>
    </row>
    <row r="12" spans="2:30" ht="30.75" customHeight="1" thickBot="1" x14ac:dyDescent="0.25">
      <c r="B12" s="90" t="s">
        <v>18</v>
      </c>
      <c r="C12" s="14">
        <v>2</v>
      </c>
      <c r="D12" s="14">
        <v>0</v>
      </c>
      <c r="E12" s="44">
        <v>1</v>
      </c>
      <c r="F12" s="59">
        <f t="shared" si="0"/>
        <v>0</v>
      </c>
      <c r="G12" s="14">
        <v>504</v>
      </c>
      <c r="H12" s="14">
        <v>12</v>
      </c>
      <c r="I12" s="14">
        <v>8760</v>
      </c>
      <c r="J12" s="25">
        <v>546600</v>
      </c>
      <c r="K12" s="25">
        <v>0</v>
      </c>
      <c r="L12" s="25">
        <v>0</v>
      </c>
      <c r="M12" s="25">
        <v>0</v>
      </c>
      <c r="N12" s="48">
        <f t="shared" si="12"/>
        <v>546600</v>
      </c>
      <c r="O12" s="60">
        <v>23.917999999999999</v>
      </c>
      <c r="P12" s="85"/>
      <c r="Q12" s="85">
        <v>24.308</v>
      </c>
      <c r="R12" s="85"/>
      <c r="S12" s="61">
        <v>123</v>
      </c>
      <c r="T12" s="61"/>
      <c r="U12" s="45">
        <f t="shared" si="13"/>
        <v>133687.79</v>
      </c>
      <c r="V12" s="50">
        <f>VLOOKUP($B12,'Taryfa PSG'!$B$4:$D$10,2,0)</f>
        <v>3.278</v>
      </c>
      <c r="W12" s="29">
        <f t="shared" si="3"/>
        <v>17917.55</v>
      </c>
      <c r="X12" s="28">
        <f>VLOOKUP($B12,'Taryfa PSG'!$B$4:$D$10,3,0)</f>
        <v>0.65400000000000003</v>
      </c>
      <c r="Y12" s="16">
        <f>+ROUND(G12*I12*X12/100,2)</f>
        <v>28874.36</v>
      </c>
      <c r="Z12" s="64">
        <f t="shared" si="5"/>
        <v>46791.91</v>
      </c>
      <c r="AA12" s="91">
        <f t="shared" si="6"/>
        <v>180479.7</v>
      </c>
      <c r="AB12" s="92">
        <v>0.23</v>
      </c>
      <c r="AC12" s="93">
        <f t="shared" si="7"/>
        <v>41510.33</v>
      </c>
      <c r="AD12" s="94">
        <f t="shared" ref="AD12" si="15">+AC12+AA12</f>
        <v>221990.03000000003</v>
      </c>
    </row>
    <row r="13" spans="2:30" ht="50.25" customHeight="1" thickBot="1" x14ac:dyDescent="0.25"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9"/>
      <c r="W13" s="10"/>
      <c r="X13" s="11"/>
      <c r="Y13" s="12"/>
      <c r="Z13" s="12"/>
      <c r="AA13" s="86">
        <f>SUM(AA9:AA12)</f>
        <v>220082.42</v>
      </c>
      <c r="AB13" s="87">
        <v>0.23</v>
      </c>
      <c r="AC13" s="88">
        <f>SUM(AC9:AC12)</f>
        <v>50618.96</v>
      </c>
      <c r="AD13" s="89">
        <f>SUM(AD9:AD12)</f>
        <v>270701.38</v>
      </c>
    </row>
    <row r="14" spans="2:30" ht="39" customHeight="1" x14ac:dyDescent="0.2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10"/>
      <c r="X14" s="11"/>
      <c r="Y14" s="12"/>
      <c r="Z14" s="68"/>
      <c r="AA14" s="53"/>
      <c r="AB14" s="54"/>
      <c r="AC14" s="53"/>
      <c r="AD14" s="66" t="s">
        <v>73</v>
      </c>
    </row>
    <row r="15" spans="2:30" ht="25.5" customHeight="1" x14ac:dyDescent="0.2">
      <c r="B15" s="19" t="s">
        <v>46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10"/>
      <c r="X15" s="11"/>
      <c r="Y15" s="12"/>
      <c r="Z15" s="12"/>
      <c r="AA15" s="53"/>
      <c r="AB15" s="54"/>
      <c r="AC15" s="53"/>
      <c r="AD15" s="53"/>
    </row>
    <row r="16" spans="2:30" ht="51" customHeight="1" x14ac:dyDescent="0.2">
      <c r="B16" s="136" t="s">
        <v>75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AA16" s="138"/>
      <c r="AB16" s="138"/>
      <c r="AC16" s="139"/>
      <c r="AD16" s="139"/>
    </row>
    <row r="17" spans="2:30" ht="27" customHeight="1" x14ac:dyDescent="0.2">
      <c r="B17" s="20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65"/>
      <c r="AA17" s="140"/>
      <c r="AB17" s="140"/>
      <c r="AC17" s="141"/>
      <c r="AD17" s="141"/>
    </row>
    <row r="18" spans="2:30" ht="51" customHeight="1" x14ac:dyDescent="0.2">
      <c r="B18" s="20"/>
      <c r="J18" s="1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2"/>
      <c r="AA18" s="138"/>
      <c r="AB18" s="138"/>
      <c r="AC18" s="141"/>
      <c r="AD18" s="141"/>
    </row>
    <row r="19" spans="2:30" ht="18" customHeight="1" thickBot="1" x14ac:dyDescent="0.25">
      <c r="B19" s="20"/>
      <c r="J19" s="1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2"/>
      <c r="AA19" s="67"/>
      <c r="AB19" s="67"/>
      <c r="AC19" s="66"/>
      <c r="AD19" s="66"/>
    </row>
    <row r="20" spans="2:30" ht="18" customHeight="1" x14ac:dyDescent="0.2">
      <c r="B20" s="71" t="s">
        <v>76</v>
      </c>
      <c r="C20" s="72"/>
      <c r="D20" s="72"/>
      <c r="E20" s="72"/>
      <c r="F20" s="72"/>
      <c r="G20" s="72"/>
      <c r="H20" s="72"/>
      <c r="I20" s="72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4"/>
      <c r="W20" s="72"/>
      <c r="X20" s="72"/>
      <c r="Y20" s="72"/>
      <c r="Z20" s="72"/>
      <c r="AA20" s="75"/>
      <c r="AB20" s="75"/>
      <c r="AC20" s="75"/>
      <c r="AD20" s="76"/>
    </row>
    <row r="21" spans="2:30" ht="18" customHeight="1" x14ac:dyDescent="0.2">
      <c r="B21" s="95" t="s">
        <v>79</v>
      </c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7"/>
    </row>
    <row r="22" spans="2:30" ht="24.75" customHeight="1" x14ac:dyDescent="0.2">
      <c r="B22" s="95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7"/>
    </row>
    <row r="23" spans="2:30" ht="24.75" customHeight="1" x14ac:dyDescent="0.2">
      <c r="B23" s="77" t="s">
        <v>77</v>
      </c>
      <c r="C23" s="78"/>
      <c r="D23" s="78"/>
      <c r="E23" s="78"/>
      <c r="F23" s="78"/>
      <c r="G23" s="78"/>
      <c r="H23" s="78"/>
      <c r="I23" s="78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8"/>
      <c r="X23" s="78"/>
      <c r="Y23" s="78"/>
      <c r="Z23" s="78"/>
      <c r="AA23" s="78"/>
      <c r="AB23" s="78"/>
      <c r="AC23" s="78"/>
      <c r="AD23" s="80"/>
    </row>
    <row r="24" spans="2:30" ht="24.75" customHeight="1" x14ac:dyDescent="0.2">
      <c r="B24" s="81" t="s">
        <v>78</v>
      </c>
      <c r="C24" s="78"/>
      <c r="D24" s="78"/>
      <c r="E24" s="78"/>
      <c r="F24" s="78"/>
      <c r="G24" s="78"/>
      <c r="H24" s="78"/>
      <c r="I24" s="78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8"/>
      <c r="X24" s="78"/>
      <c r="Y24" s="78"/>
      <c r="Z24" s="78"/>
      <c r="AA24" s="78"/>
      <c r="AB24" s="78"/>
      <c r="AC24" s="78"/>
      <c r="AD24" s="80"/>
    </row>
    <row r="25" spans="2:30" ht="24.75" customHeight="1" x14ac:dyDescent="0.2">
      <c r="B25" s="98" t="s">
        <v>80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100"/>
    </row>
    <row r="26" spans="2:30" ht="24.75" customHeight="1" thickBot="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4"/>
    </row>
  </sheetData>
  <mergeCells count="35">
    <mergeCell ref="AC16:AD16"/>
    <mergeCell ref="AC17:AD17"/>
    <mergeCell ref="AC18:AD18"/>
    <mergeCell ref="AA16:AB16"/>
    <mergeCell ref="AA17:AB17"/>
    <mergeCell ref="AA18:AB18"/>
    <mergeCell ref="B16:Y16"/>
    <mergeCell ref="AA5:AD5"/>
    <mergeCell ref="B4:AD4"/>
    <mergeCell ref="AA6:AA7"/>
    <mergeCell ref="AB6:AB7"/>
    <mergeCell ref="V5:Z5"/>
    <mergeCell ref="W6:W7"/>
    <mergeCell ref="Z6:Z7"/>
    <mergeCell ref="AC6:AC7"/>
    <mergeCell ref="AD6:AD7"/>
    <mergeCell ref="B5:N5"/>
    <mergeCell ref="O6:P6"/>
    <mergeCell ref="Q6:R6"/>
    <mergeCell ref="U6:U7"/>
    <mergeCell ref="O5:U5"/>
    <mergeCell ref="L6:M6"/>
    <mergeCell ref="N6:N7"/>
    <mergeCell ref="B21:AD22"/>
    <mergeCell ref="B25:AD25"/>
    <mergeCell ref="C6:F6"/>
    <mergeCell ref="Y6:Y7"/>
    <mergeCell ref="J6:K6"/>
    <mergeCell ref="B6:B7"/>
    <mergeCell ref="G6:G7"/>
    <mergeCell ref="H6:H7"/>
    <mergeCell ref="I6:I7"/>
    <mergeCell ref="S6:T6"/>
    <mergeCell ref="V6:V7"/>
    <mergeCell ref="X6:X7"/>
  </mergeCells>
  <pageMargins left="0.25" right="0.26" top="0.28999999999999998" bottom="0.22" header="0.19" footer="0.14000000000000001"/>
  <pageSetup paperSize="9" scale="3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workbookViewId="0">
      <selection activeCell="B36" sqref="B36"/>
    </sheetView>
  </sheetViews>
  <sheetFormatPr defaultRowHeight="12.75" x14ac:dyDescent="0.2"/>
  <cols>
    <col min="1" max="1" width="4.625" style="55" customWidth="1"/>
    <col min="2" max="2" width="10.25" style="55" bestFit="1" customWidth="1"/>
    <col min="3" max="3" width="14.75" style="55" customWidth="1"/>
    <col min="4" max="4" width="21.5" style="55" customWidth="1"/>
    <col min="5" max="16384" width="9" style="55"/>
  </cols>
  <sheetData>
    <row r="2" spans="2:4" ht="36" customHeight="1" x14ac:dyDescent="0.2">
      <c r="B2" s="137" t="s">
        <v>69</v>
      </c>
      <c r="C2" s="137"/>
      <c r="D2" s="137"/>
    </row>
    <row r="3" spans="2:4" ht="114.75" customHeight="1" x14ac:dyDescent="0.2">
      <c r="B3" s="56" t="s">
        <v>70</v>
      </c>
      <c r="C3" s="69" t="s">
        <v>72</v>
      </c>
      <c r="D3" s="70" t="s">
        <v>62</v>
      </c>
    </row>
    <row r="4" spans="2:4" ht="17.25" customHeight="1" x14ac:dyDescent="0.2">
      <c r="B4" s="56" t="s">
        <v>47</v>
      </c>
      <c r="C4" s="56">
        <v>6.7640000000000002</v>
      </c>
      <c r="D4" s="57">
        <v>4.5999999999999996</v>
      </c>
    </row>
    <row r="5" spans="2:4" ht="17.25" customHeight="1" x14ac:dyDescent="0.2">
      <c r="B5" s="56" t="s">
        <v>74</v>
      </c>
      <c r="C5" s="56">
        <v>6.7640000000000002</v>
      </c>
      <c r="D5" s="57">
        <v>5.75</v>
      </c>
    </row>
    <row r="6" spans="2:4" ht="17.25" customHeight="1" x14ac:dyDescent="0.2">
      <c r="B6" s="56" t="s">
        <v>48</v>
      </c>
      <c r="C6" s="58">
        <v>4.92</v>
      </c>
      <c r="D6" s="57">
        <v>11.7</v>
      </c>
    </row>
    <row r="7" spans="2:4" ht="17.25" customHeight="1" x14ac:dyDescent="0.2">
      <c r="B7" s="56" t="s">
        <v>49</v>
      </c>
      <c r="C7" s="56">
        <v>3.6890000000000001</v>
      </c>
      <c r="D7" s="57">
        <v>45.19</v>
      </c>
    </row>
    <row r="8" spans="2:4" ht="17.25" customHeight="1" x14ac:dyDescent="0.2">
      <c r="B8" s="56" t="s">
        <v>19</v>
      </c>
      <c r="C8" s="56">
        <v>3.6150000000000002</v>
      </c>
      <c r="D8" s="57">
        <v>252.42</v>
      </c>
    </row>
    <row r="9" spans="2:4" ht="17.25" customHeight="1" x14ac:dyDescent="0.2">
      <c r="B9" s="56" t="s">
        <v>18</v>
      </c>
      <c r="C9" s="56">
        <v>3.278</v>
      </c>
      <c r="D9" s="56">
        <v>0.65400000000000003</v>
      </c>
    </row>
    <row r="10" spans="2:4" ht="17.25" customHeight="1" x14ac:dyDescent="0.2">
      <c r="B10" s="56" t="s">
        <v>71</v>
      </c>
      <c r="C10" s="56">
        <v>3.0880000000000001</v>
      </c>
      <c r="D10" s="56">
        <v>0.60099999999999998</v>
      </c>
    </row>
  </sheetData>
  <mergeCells count="1">
    <mergeCell ref="B2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Taryfa PSG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2024-09-11T08:15:22Z</cp:lastPrinted>
  <dcterms:created xsi:type="dcterms:W3CDTF">2015-09-16T11:15:51Z</dcterms:created>
  <dcterms:modified xsi:type="dcterms:W3CDTF">2024-11-20T13:29:27Z</dcterms:modified>
</cp:coreProperties>
</file>