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508" tabRatio="872" activeTab="0"/>
  </bookViews>
  <sheets>
    <sheet name="Przedmiar_etap 1" sheetId="1" r:id="rId1"/>
    <sheet name="Ofertowy_etap 1" sheetId="2" r:id="rId2"/>
  </sheets>
  <definedNames>
    <definedName name="Excel_BuiltIn_Print_Area_1_1" localSheetId="0">'Przedmiar_etap 1'!$A$1:$H$108</definedName>
    <definedName name="Excel_BuiltIn_Print_Area_1_1">#REF!</definedName>
    <definedName name="Excel_BuiltIn_Print_Area_1_1_1" localSheetId="0">'Przedmiar_etap 1'!$A$1:$H$108</definedName>
    <definedName name="Excel_BuiltIn_Print_Area_1_1_1">#REF!</definedName>
    <definedName name="Excel_BuiltIn_Print_Area_1_1_1_1" localSheetId="0">'Przedmiar_etap 1'!$A$1:$H$108</definedName>
    <definedName name="Excel_BuiltIn_Print_Area_1_1_1_1">#REF!</definedName>
    <definedName name="Excel_BuiltIn_Print_Area_1_1_1_1_1" localSheetId="0">'Przedmiar_etap 1'!$A$1:$F$111</definedName>
    <definedName name="Excel_BuiltIn_Print_Area_1_1_1_1_1">#REF!</definedName>
    <definedName name="Excel_BuiltIn_Print_Area_2_1" localSheetId="1">'Ofertowy_etap 1'!$A$1:$H$252</definedName>
    <definedName name="Excel_BuiltIn_Print_Area_2_1">#REF!</definedName>
    <definedName name="Excel_BuiltIn_Print_Area_2_11">#REF!</definedName>
    <definedName name="_xlnm.Print_Area" localSheetId="1">'Ofertowy_etap 1'!$A$1:$H$254</definedName>
    <definedName name="_xlnm.Print_Area" localSheetId="0">'Przedmiar_etap 1'!$A$1:$H$111</definedName>
  </definedNames>
  <calcPr fullCalcOnLoad="1"/>
</workbook>
</file>

<file path=xl/comments2.xml><?xml version="1.0" encoding="utf-8"?>
<comments xmlns="http://schemas.openxmlformats.org/spreadsheetml/2006/main">
  <authors>
    <author>Nachyła Grzegorz</author>
  </authors>
  <commentList>
    <comment ref="D167" authorId="0">
      <text>
        <r>
          <rPr>
            <b/>
            <sz val="8"/>
            <rFont val="Tahoma"/>
            <family val="2"/>
          </rPr>
          <t>Nachyła Grzegorz: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<sst xmlns="http://schemas.openxmlformats.org/spreadsheetml/2006/main" count="965" uniqueCount="279">
  <si>
    <t>Lp.</t>
  </si>
  <si>
    <t>Kod</t>
  </si>
  <si>
    <t>Numer</t>
  </si>
  <si>
    <t>Wyszczególnienie</t>
  </si>
  <si>
    <t>Jednostka</t>
  </si>
  <si>
    <t>Cena</t>
  </si>
  <si>
    <t>Wartość</t>
  </si>
  <si>
    <t>podstawy opisu robót</t>
  </si>
  <si>
    <t>Specyfikacji Technicznej</t>
  </si>
  <si>
    <t>Elementów rozliczeniowych</t>
  </si>
  <si>
    <t>Nazwa</t>
  </si>
  <si>
    <t>Ilość</t>
  </si>
  <si>
    <t>ZŁOTYCH</t>
  </si>
  <si>
    <t>2</t>
  </si>
  <si>
    <t>4</t>
  </si>
  <si>
    <t>___</t>
  </si>
  <si>
    <t>45100000-8</t>
  </si>
  <si>
    <t>D.01.00.00.</t>
  </si>
  <si>
    <t>ROBOTY PRZYGOTOWAWCZE</t>
  </si>
  <si>
    <t>D.01.01.01.</t>
  </si>
  <si>
    <t>Odtworzenie (wyznaczenie) trasy i punktów wysokościowych</t>
  </si>
  <si>
    <t>km</t>
  </si>
  <si>
    <t>D.04.00.00</t>
  </si>
  <si>
    <t>PODBUDOWY</t>
  </si>
  <si>
    <t>m2</t>
  </si>
  <si>
    <t>D.04.04.02.</t>
  </si>
  <si>
    <t>Podbudowa z kruszywa łamanego stabilizowanego mechanicznie</t>
  </si>
  <si>
    <t>45233000-9</t>
  </si>
  <si>
    <t>D.05.00.00</t>
  </si>
  <si>
    <t>NAWIERZCHNIE</t>
  </si>
  <si>
    <t xml:space="preserve">- odtworzenie przebiegu trasy drogi   </t>
  </si>
  <si>
    <t>RAZEM DZIAŁ 01.00.00</t>
  </si>
  <si>
    <t>RAZEM DZIAŁ 04.00.00</t>
  </si>
  <si>
    <t>RAZEM DZIAŁ 05.00.00</t>
  </si>
  <si>
    <t xml:space="preserve">OGÓŁEM </t>
  </si>
  <si>
    <t xml:space="preserve">OGÓŁEM   [BRUTTO] </t>
  </si>
  <si>
    <t>D.04.03.01</t>
  </si>
  <si>
    <t>Oczyszczenie i skropienie warstw konstrukcyjnych</t>
  </si>
  <si>
    <t>D.05.03.05</t>
  </si>
  <si>
    <t>D.04.01.01</t>
  </si>
  <si>
    <t>Profilowanie i zagęszczenie podłoża pod warstwy konstrukcyjne</t>
  </si>
  <si>
    <t>Nawierzchnia z betonu asfaltowego</t>
  </si>
  <si>
    <t xml:space="preserve">PODATEK VAT [23%] </t>
  </si>
  <si>
    <t>D.06.00.00</t>
  </si>
  <si>
    <t>ROBOTY WYKOŃCZENIOWE</t>
  </si>
  <si>
    <t>D.06.03.01</t>
  </si>
  <si>
    <t>Pobocza gruntowe</t>
  </si>
  <si>
    <t>RAZEM DZIAŁ 06.00.00</t>
  </si>
  <si>
    <t>szt.</t>
  </si>
  <si>
    <t>PRZYGOTOWANIE TERENU POD BUDOWĘ</t>
  </si>
  <si>
    <t>ROBOTY W ZAKRESIE KONSTRUOWANIA, FUNDAMENTOWANIA ORAZ WYKONYWANIA NAWIERZCHNI AUTOSTRAD, DRÓG</t>
  </si>
  <si>
    <t>m</t>
  </si>
  <si>
    <t>D.10.00.00</t>
  </si>
  <si>
    <t>INNE ROBOTY</t>
  </si>
  <si>
    <t>szt</t>
  </si>
  <si>
    <t>RAZEM DZIAŁ 10.00.00</t>
  </si>
  <si>
    <t xml:space="preserve"> - mechaniczne oczyszczenie warstw konstrukcyjnych nieulepszonych</t>
  </si>
  <si>
    <t xml:space="preserve"> - mechaniczne oczyszczenie warstw konstrukcyjnych bitumicznych</t>
  </si>
  <si>
    <t xml:space="preserve"> - mechaniczne skropienie warstw konstrukcyjnych niebitumicznych</t>
  </si>
  <si>
    <t xml:space="preserve"> - mechaniczne skropienie warstw konstrukcyjnych bitumicznych</t>
  </si>
  <si>
    <t xml:space="preserve"> - pobocza z mieszanki kruszywa łamanego, grubość warstwy 10cm</t>
  </si>
  <si>
    <t xml:space="preserve">  - ścinanie poboczy mechanicznie grubość do 10cm, materiał ze ścinki wywieziony poza teren budowy</t>
  </si>
  <si>
    <t>D.01.02.04.</t>
  </si>
  <si>
    <t>Rozbiórka elementów dróg i ulic</t>
  </si>
  <si>
    <t>Mg</t>
  </si>
  <si>
    <t>D.05.03.11/1</t>
  </si>
  <si>
    <t>Frezowanie nawierzchni asfaltowych na zimno</t>
  </si>
  <si>
    <t xml:space="preserve"> - profilowanie i zagęszczenie pod warstwy konstrukcyjne
(lokalne odtworzenie nawierzchni w miejscach utraty nośności)</t>
  </si>
  <si>
    <t xml:space="preserve"> </t>
  </si>
  <si>
    <t>D.07.00.00</t>
  </si>
  <si>
    <t xml:space="preserve">URZĄDZENIA BEZPIECZEŃSTWA RUCHU                                                                                   </t>
  </si>
  <si>
    <t>RAZEM DZIAŁ 07.00.00</t>
  </si>
  <si>
    <t>D.07.01.01</t>
  </si>
  <si>
    <t>Oznakowanie poziome</t>
  </si>
  <si>
    <t>D.03.00.00</t>
  </si>
  <si>
    <t>ODWODNIENIE DRÓG</t>
  </si>
  <si>
    <t>D.08.00.00</t>
  </si>
  <si>
    <t>ELEMENTY ULIC</t>
  </si>
  <si>
    <t>D.08.01.01.</t>
  </si>
  <si>
    <t xml:space="preserve">Krawężniki betonowe </t>
  </si>
  <si>
    <t>RAZEM DZIAŁ 03.00.00</t>
  </si>
  <si>
    <t>D.08.02.02.</t>
  </si>
  <si>
    <t xml:space="preserve">Chodniki z betonowej kostki brukowej </t>
  </si>
  <si>
    <t>D.08.03.01</t>
  </si>
  <si>
    <t xml:space="preserve">Obrzeża betonowe </t>
  </si>
  <si>
    <t>D.01.02.01</t>
  </si>
  <si>
    <t>Usunięcie drzew, pni i krzewów</t>
  </si>
  <si>
    <t>D.07.02.01</t>
  </si>
  <si>
    <t>Oznakowanie pionowe</t>
  </si>
  <si>
    <t>- ustawienie słupków do znaków</t>
  </si>
  <si>
    <t>D.02.00.00</t>
  </si>
  <si>
    <t>ROBOTY ZIEMNE</t>
  </si>
  <si>
    <t>D.02.01.01</t>
  </si>
  <si>
    <t>Wykonanie wykopów i nasypów</t>
  </si>
  <si>
    <t>m3</t>
  </si>
  <si>
    <t>RAZEM DZIAŁ 02.00.00</t>
  </si>
  <si>
    <t>D.04.02.01.</t>
  </si>
  <si>
    <t>Warstwa odsączająca</t>
  </si>
  <si>
    <t>D.10.10.10</t>
  </si>
  <si>
    <t>Roboty dodatkowe</t>
  </si>
  <si>
    <t>ODWODNIENIE KORPUSU DROGOWEGO</t>
  </si>
  <si>
    <t>D.07.06.02</t>
  </si>
  <si>
    <t>Urządzenia zabezpieczające ruch pieszych</t>
  </si>
  <si>
    <t xml:space="preserve"> - karczowanie krzaków, przycinanie gałezi drzew  wraz z wywiezieniem i spaleniem pozostałości po karczowaniu  </t>
  </si>
  <si>
    <t xml:space="preserve"> - ustawienie ogrodzeń segmentowych U-12a szarych o wysokości 1,1m i rozstawie słupków do 2m </t>
  </si>
  <si>
    <t>D.06.02.01</t>
  </si>
  <si>
    <t>D.03.01.01</t>
  </si>
  <si>
    <t>Przepusty pod koroną drogi</t>
  </si>
  <si>
    <t>D.06.04.01</t>
  </si>
  <si>
    <t>Rowy drogowe</t>
  </si>
  <si>
    <t xml:space="preserve"> - oczyszczenie rowów przydrożnych z namułów z profilowaniem dna i skarp oraz wywiezieniem gruntu poza teren budowy. </t>
  </si>
  <si>
    <t>D.10.07.01</t>
  </si>
  <si>
    <t>Zjazdy do gospodarstw</t>
  </si>
  <si>
    <t>kpl</t>
  </si>
  <si>
    <t>D.03.02.01</t>
  </si>
  <si>
    <t>Kanalizacja deszczowa</t>
  </si>
  <si>
    <t xml:space="preserve"> - inwentaryzacja powykonawcza wykonanych robót
1</t>
  </si>
  <si>
    <t xml:space="preserve"> - inwentaryzacja powykonawcza wykonanych robót</t>
  </si>
  <si>
    <t xml:space="preserve"> - lokalna rozbiórka nawierzchni z betonu asfaltowego gr. do 4cm w miejscach utraty nośności wraz z wywozem materiału z rozbiórki poza teren budowy.</t>
  </si>
  <si>
    <t xml:space="preserve"> - lokalna rozbiórka podbudowy z kruszywa łamanego lub gruntu stabilizowanego cementem gr. 15cm w miejscach utraty nośności wraz z wywozem materiału z rozbiórki poza teren budowy.</t>
  </si>
  <si>
    <t xml:space="preserve"> - demontaż słupków do znaków drogowych wraz z przewozem w miejsce wskazane przez Inwestora</t>
  </si>
  <si>
    <t xml:space="preserve"> - wykonanie przykanalików z rur PVC SN8 ze ścianką litą o śred. 160 mm  z wylotem do rowu, wraz z zamontowaniem kraty stalowej na wylocie do rowu.</t>
  </si>
  <si>
    <t xml:space="preserve"> - warstwa podbudowy z kruszywa łamanego 0/31,5mm gr. 10cm 
(chodniki z kostki betonowej)</t>
  </si>
  <si>
    <t xml:space="preserve"> - profilowanie i zagęszczenie pod warstwy konstrukcyjne chodników</t>
  </si>
  <si>
    <t xml:space="preserve"> - warstwa odsączająca z piasku średniego grub. 10cm (chodniki)</t>
  </si>
  <si>
    <t xml:space="preserve"> - wykonanie koryta pod konstrukcję chodnika na głębokość do 15cm z wywozem gruntu poza teren budowy</t>
  </si>
  <si>
    <t xml:space="preserve"> - wykonanie nasypu, regulacja korony drogi z gruntu uzyskanego z dokopu.</t>
  </si>
  <si>
    <t xml:space="preserve"> - ustawienie krawężników odwadniających (studni 2-segmentowych) z polimerobetonu o wym. 27x78x50cm na podsypce cementowo - piaskowej gr 3cm oraz na ławie z oporem z betonu C12/15</t>
  </si>
  <si>
    <t xml:space="preserve"> - profilowanie i zagęszczenie pod warstwy konstrukcyjne
(poszerzenia jezdni)</t>
  </si>
  <si>
    <t xml:space="preserve"> - warstwa odsączająca z piasku średniego grub. 10cm 
(poszerzenia jezdni)</t>
  </si>
  <si>
    <t xml:space="preserve"> - warstwa podbudowy z kruszywa łamanego 0/31,5mm gr. 25cm
(poszerzenie jezdni)</t>
  </si>
  <si>
    <t xml:space="preserve">- frezowanie warstwowe na grub. 3cm </t>
  </si>
  <si>
    <t xml:space="preserve"> - warstwa wiążąca z betonu asfaltowego AC16W grub. 6 cm (KR2)
(poszerzenia jezdni) </t>
  </si>
  <si>
    <t>Przepusty pod zjazdami</t>
  </si>
  <si>
    <t xml:space="preserve"> - wykonanie kompletnego przepustu pod zjazdami z rur PVC o średnicy 40cm </t>
  </si>
  <si>
    <t xml:space="preserve"> - ustawienie krawężników betonowych ulicznych o wym.15x30x100cm na podsypce cementowo - piaskowej gr 3cm oraz na ławie betonowej z oporem C12/15</t>
  </si>
  <si>
    <t>D.07.05.01</t>
  </si>
  <si>
    <t>Bariery ochronne stalowe</t>
  </si>
  <si>
    <t>- ustawienie barier ochronnych stalowych jednostronnych, bezprzekładkowych U-14a (N2W5) wraz z zakończeniami, rozstaw słupków co 2m,
12</t>
  </si>
  <si>
    <t xml:space="preserve"> - rozbiórka nawierzchni z betonu asfaltowego gr. do 4cm w tym przycięcie piłą spalinową krawędzi istniejącej jezdni wraz z wywozem materiału z rozbiórki poza teren budowy.</t>
  </si>
  <si>
    <t xml:space="preserve"> - rozbiórka podbudowy z kruszywa łamanego lub gruntu stabilizowanego cementem gr. 15cm wraz z wywozem materiału z rozbiórki poza teren budowy.</t>
  </si>
  <si>
    <t xml:space="preserve"> - wykonanie koryta pod konstrukcję drogi na głębokość do 40cm z wywozem gruntu poza teren budowy 
(poszerzenia jezdni)</t>
  </si>
  <si>
    <t xml:space="preserve"> - wykonanie koryta pod konstrukcję drogi na głębokość do 25cm z wywozem gruntu poza teren budowy 
(lokalne odtworzenie nawierzchni w miejscach utraty nośności)</t>
  </si>
  <si>
    <t xml:space="preserve"> - warstwa odsączająca z piasku średniego grub. 10cm 
lokalne odtworzenie nawierzchni w miejscach utraty nośności </t>
  </si>
  <si>
    <t xml:space="preserve"> - warstwa podbudowy z kruszywa łamanego 0/31,5mm gr. 25cm 
lokalne odtworzenie nawierzchni w miejscach utraty nośności </t>
  </si>
  <si>
    <t>- ustawienie barier ochronnych stalowych jednostronnych, bezprzekładkowych U-14a (N2W5) wraz z zakończeniami, rozstaw słupków co 2m,</t>
  </si>
  <si>
    <t xml:space="preserve"> - wykonanie chodnika z kostki brukowej betonowej szarej grub. 6cm ułożonej na podsypce cementowo-piaskowej 1:4 o grub. 3cm</t>
  </si>
  <si>
    <t xml:space="preserve"> - wykonanie zakończeń kołnierzowych z prefabrykowanych elementów żelbetowych do rur o średnicy 40cm</t>
  </si>
  <si>
    <t xml:space="preserve"> - ustawienie ogrodzeń segmentowych U-12a szarych o wysokości 1,1m i rozstawie słupków do 2m 
12</t>
  </si>
  <si>
    <t>D.08.07.01.a</t>
  </si>
  <si>
    <t>Progi zwalniające na jezdni</t>
  </si>
  <si>
    <t xml:space="preserve"> - demontaż słupków przeszkodowych U-12c przeznaczonych do ponownego ustawienia w obrębie budowy  
1</t>
  </si>
  <si>
    <t>- zamocowanie słupków przeszkodowych U-12c uzyskanych z rozbiórki
1</t>
  </si>
  <si>
    <t xml:space="preserve"> - rozbiórka przepustów o średnicy do 40cm usytuowanych pod zjazdami wraz ze ścianką czołową oraz z wywozem materiału z rozbiórki poza teren budowy.
10+11+10+8+9+12+6+6</t>
  </si>
  <si>
    <t xml:space="preserve"> - oczyszczenie przepustu pod koroną drogi o średnicy do 120cm z namułów z wywiezieniem gruntu poza teren budowy. 
3*9</t>
  </si>
  <si>
    <t xml:space="preserve"> - rozbiórka nawierzchni z betonu asfaltowego gr. do 4cm wlotów dróg bocznych w tym przycięcie piłą spalinową krawędzi istniejącej jezdni wraz z wywozem materiału z rozbiórki poza teren budowy.
32+36+27</t>
  </si>
  <si>
    <t xml:space="preserve"> - rozbiórka podbudowy wlotów dróg bocznych z kruszywa łamanego lub gruntu stabilizowanego cementem gr. 15cm wraz z wywozem materiału z rozbiórki poza teren budowy.
32+36+27</t>
  </si>
  <si>
    <t xml:space="preserve"> - karczowanie krzaków, przycinanie gałezi drzew  wraz z wywiezieniem i spaleniem pozostałości po karczowaniu  
2*(1525-275)*2,0</t>
  </si>
  <si>
    <t xml:space="preserve"> - rozbiórka nawierzchni z betonu asfaltowego gr. do 4cm nad przykanalikami wraz z wywozem materiału z rozbiórki poza teren budowy.</t>
  </si>
  <si>
    <t xml:space="preserve"> - rozbiórka nawierzchni z betonu asfaltowego gr. do 4cm wlotów dróg bocznych w tym przycięcie piłą spalinową krawędzi istniejącej jezdni wraz z wywozem materiału z rozbiórki poza teren budowy.</t>
  </si>
  <si>
    <t xml:space="preserve"> - rozbiórka podbudowy z kruszywa łamanego lub gruntu stabilizowanego cementem gr. 15cm nad przykanalikami wraz z wywozem materiału z rozbiórki poza teren budowy.</t>
  </si>
  <si>
    <t xml:space="preserve"> - rozbiórka podbudowy wlotów dróg bocznych z kruszywa łamanego lub gruntu stabilizowanego cementem gr. 15cm wraz z wywozem materiału z rozbiórki poza teren budowy.</t>
  </si>
  <si>
    <t xml:space="preserve"> - rozbiórka przepustów o średnicy do 40cm usytuowanych pod zjazdami wraz ze ścianką czołową oraz z wywozem materiału z rozbiórki poza teren budowy.</t>
  </si>
  <si>
    <t xml:space="preserve"> - demontaż progów zwalniających prefabrykowanych z z wywozem materiału z rozbiórki poza teren budowy.</t>
  </si>
  <si>
    <t xml:space="preserve"> - demontaż słupków przeszkodowych U-12c przeznaczonych do ponownego ustawienia w obrębie budowy  </t>
  </si>
  <si>
    <t xml:space="preserve"> - wykonanie koryta pod konstrukcję drogi na głębokość do 20cm z wywozem gruntu poza teren budowy 
(odtworzenie nawierzchni nad przykanalikami)</t>
  </si>
  <si>
    <t xml:space="preserve"> - wykonanie koryta pod konstrukcję wlotów dróg bocznych na głębokość do 30cm z wywozem gruntu poza teren budowy</t>
  </si>
  <si>
    <t xml:space="preserve"> - ustawienie krawężników odwadniających (studni 1-segmentowych) z polimerobetonu o wym. 27x41,5x50cm na podsypce cementowo - piaskowej gr 3cm oraz na ławie z oporem z betonu C12/15</t>
  </si>
  <si>
    <t xml:space="preserve"> - profilowanie i zagęszczenie pod warstwy konstrukcyjne
(odtworzenie nawierzchni nad przykanalikami)</t>
  </si>
  <si>
    <t xml:space="preserve"> - profilowanie i zagęszczenie pod warstwy konstrukcyjne wlotów dróg bocznych</t>
  </si>
  <si>
    <t xml:space="preserve"> - warstwa odsączająca z piasku średniego grub. 10cm 
(zjazdy zwykłe bitumiczne)</t>
  </si>
  <si>
    <t xml:space="preserve"> - warstwa odsączająca z piasku średniego grub. 10cm 
(wloty dróg bocznych)</t>
  </si>
  <si>
    <t xml:space="preserve"> - warstwa odsączająca z piasku średniego grub. 10cm 
(odtworzenie nawierzchni nad przykanalikami)</t>
  </si>
  <si>
    <t xml:space="preserve"> - warstwa podbudowy z kruszywa łamanego 0/31,5mm gr. 25cm
(odtworzenie nawierzchni nad przykanalikami)</t>
  </si>
  <si>
    <t xml:space="preserve"> - warstwa podbudowy z kruszywa łamanego 0/31,5mm gr. 20cm
(wloty dróg bocznych)</t>
  </si>
  <si>
    <t xml:space="preserve"> - warstwa ścieralna z betonu asfaltowego AC8S grub. 3cm 
(wloty dróg bocznych)</t>
  </si>
  <si>
    <t xml:space="preserve"> - warstwa wiążąca z betonu asfaltowego AC16W grub. 4cm
(wloty dróg bocznych)</t>
  </si>
  <si>
    <t xml:space="preserve"> - oczyszczenie przepustu pod koroną drogi o średnicy do 120cm z namułów z wywiezieniem gruntu poza teren budowy. </t>
  </si>
  <si>
    <t>- zamocowanie tarcz znaków konwencjonalnych typu A-7 z grupy średnich, folia odblaskowa 2 typu</t>
  </si>
  <si>
    <t>- zamocowanie tarcz znaków konwencjonalnych typu D-1, D-6, D-15 z grupy średnich, folia odblaskowa 2 typu</t>
  </si>
  <si>
    <t>- zamocowanie słupków przeszkodowych U-12c uzyskanych z rozbiórki</t>
  </si>
  <si>
    <t xml:space="preserve"> - wykonanie progów zwalniających wyspowych o wymiarach 2,0mx2,0m i wysokości 7,5cm z betonu asfaltowego AC-8S</t>
  </si>
  <si>
    <t xml:space="preserve"> - regulacja  pionowa studzienek teletechnicznych</t>
  </si>
  <si>
    <t xml:space="preserve"> - oznakowanie poziome jezdni materiałami grubowarstwowymi, linie na przejściach i skrzyżowaniach (P-10, P-25)</t>
  </si>
  <si>
    <t xml:space="preserve"> - wykonanie zjazdów zwykłych o nawierzchni bitumicznej gr. 4cm (AC8S)</t>
  </si>
  <si>
    <t xml:space="preserve"> - naprawa ścianek czołowych prostych, żelbetowych przepustu pod koroną drogi o średnicy 3x120cm.
2*(7,0*0,3*1,2)</t>
  </si>
  <si>
    <t xml:space="preserve"> - naprawa ścianek czołowych prostych, żelbetowych przepustu pod koroną drogi o średnicy 3x120cm.</t>
  </si>
  <si>
    <t xml:space="preserve"> - odtworzenie przebiegu trasy drogi
1532/1000</t>
  </si>
  <si>
    <t xml:space="preserve"> - wykonanie progów zwalniających wyspowych o wymiarach 2,0mx2,0m i wysokości 7,5cm z betonu asfaltowego AC-8S
2</t>
  </si>
  <si>
    <t xml:space="preserve"> - demontaż progów zwalniających prefabrykowanych z z wywozem materiału z rozbiórki poza teren budowy.
4,5</t>
  </si>
  <si>
    <t xml:space="preserve"> - warstwa podbudowy z kruszywa łamanego 0/31,5mm gr. 20cm
(wloty dróg bocznych)
397</t>
  </si>
  <si>
    <t xml:space="preserve"> - warstwa odsączająca z piasku średniego grub. 10cm 
(wloty dróg bocznych)
397</t>
  </si>
  <si>
    <t xml:space="preserve"> - profilowanie i zagęszczenie pod warstwy konstrukcyjne wlotów dróg bocznych
397</t>
  </si>
  <si>
    <t xml:space="preserve"> - wykonanie koryta pod konstrukcję wlotów dróg bocznych na głębokość do 30cm z wywozem gruntu poza teren budowy
397</t>
  </si>
  <si>
    <t xml:space="preserve"> - oznakowanie poziome jezdni materiałami grubowarstwowymi, linie na przejściach i skrzyżowaniach (P-10, P-25)
10,0+2*(2,0+2,0)*0,232</t>
  </si>
  <si>
    <t>- zamocowanie tarcz znaków konwencjonalnych uzyskanych z rozbiórki
(D-42, D-43, E-17a, E-18a)
1+1+1+1</t>
  </si>
  <si>
    <t xml:space="preserve"> - demontaż tarcz znaków konwencjonalnych przeznaczonych do ponownego ustawienia w obrębie budowy  
(D-42, D-43, E-17a, E-18a)
1+1+1+1</t>
  </si>
  <si>
    <t xml:space="preserve"> - demontaż słupków do znaków drogowych wraz z przewozem w miejsce wskazane przez Inwestora
2</t>
  </si>
  <si>
    <t xml:space="preserve"> - regulacja  pionowa studzienek teletechnicznych
2</t>
  </si>
  <si>
    <t xml:space="preserve"> - demontaż tarcz znaków konwencjonalnych przeznaczonych do ponownego ustawienia w obrębie budowy  
(D-42, D-43, E-17a, E-18a)</t>
  </si>
  <si>
    <t xml:space="preserve"> - warstwa wiążąca z betonu asfaltowego AC16W grub. 6 cm (KR2)
lokalne odtworzenie nawierzchni w miejscach utraty nośności 
(3,0% nawierzchni istniejącej)   </t>
  </si>
  <si>
    <t>- zamocowanie tarcz znaków konwencjonalnych uzyskanych z rozbiórki
(D-42, D-43, E-17a, E-18a)</t>
  </si>
  <si>
    <t>D.06.01.06</t>
  </si>
  <si>
    <t>Umocnienie powierzchniowe elementami prefabrykowanymi</t>
  </si>
  <si>
    <t xml:space="preserve"> - umocnienie skarp i dna rowu przy wylotach przkanalików płytami ażurowymi, betonowymi, prefabrykowanymi 60x40x10cm ułożonymi na podsypce piaskowej gr. 5cm
15*(0,8*(1,0+0,4))</t>
  </si>
  <si>
    <t xml:space="preserve"> - umocnienie skarp i dna rowu przy wylotach przkanalików płytami ażurowymi, betonowymi, prefabrykowanymi 60x40x10cm ułożonymi na podsypce piaskowej gr. 5cm</t>
  </si>
  <si>
    <t>- frezowanie warstwowe na grub. 3cm 
99+(230+41+54)*0,3+88</t>
  </si>
  <si>
    <t xml:space="preserve"> - warstwa ścieralna z betonu asfaltowego AC8S grub. 4cm 
(chodniki - KR1)
(10+19+64+21+24+33+47+20+43+37+408+281+218+446+375)+133</t>
  </si>
  <si>
    <t xml:space="preserve"> - warstwa podbudowy z kruszywa łamanego 0/31,5mm gr. 15cm
(chodniki o nawierzchni bitumicznej)
2179</t>
  </si>
  <si>
    <t xml:space="preserve"> - wykonanie chodnika z kostki brukowej betonowej szarej grub. 6cm ułożonej na podsypce cementowo-piaskowej 1:4 o grub. 3cm
3</t>
  </si>
  <si>
    <t xml:space="preserve"> - warstwa podbudowy z kruszywa łamanego 0/31,5mm gr. 10cm 
(chodniki z kostki betonowej)
3</t>
  </si>
  <si>
    <t xml:space="preserve"> - warstwa odsączająca z piasku średniego grub. 10cm (chodniki)
3+2179</t>
  </si>
  <si>
    <t xml:space="preserve"> - profilowanie i zagęszczenie pod warstwy konstrukcyjne chodników
3+2179</t>
  </si>
  <si>
    <t xml:space="preserve"> - warstwa wiążąca z betonu asfaltowego AC16W grub. 4cm
(wloty dróg bocznych)
(31+24+15)+(34+32+36+37+32+35+28+33+31+29)</t>
  </si>
  <si>
    <t xml:space="preserve"> - warstwa ścieralna z betonu asfaltowego AC8S grub. 3cm 
(wloty dróg bocznych)
(31+24+15)+(34+32+36+37+32+35+28+33+31+29)</t>
  </si>
  <si>
    <t xml:space="preserve"> - wykonanie koryta pod konstrukcję chodnika na głębokość do 15cm z wywozem gruntu poza teren budowy
2182</t>
  </si>
  <si>
    <t xml:space="preserve"> - warstwa wiążąca z betonu asfaltowego AC16W grub. 6 cm (KR2)
(poszerzenia jezdni) 
((54+16+2+55)+(221+6+10))+(4+10)</t>
  </si>
  <si>
    <t xml:space="preserve"> - warstwa ścieralna z betonu asfaltowego AC8S grub. 3cm (KR2)
odcinek od km 0+000 do km 1+000 
1000*5,0</t>
  </si>
  <si>
    <t xml:space="preserve"> - pobocza z mieszanki kruszywa łamanego, grubość warstwy 10cm
(1442+(1532-1453))*0,75</t>
  </si>
  <si>
    <t xml:space="preserve">  - ścinanie poboczy mechanicznie grubość do 10cm, materiał ze ścinki wywieziony poza teren budowy
(1442+(1532-1453))*0,75</t>
  </si>
  <si>
    <t xml:space="preserve"> - warstwa podbudowy z kruszywa łamanego 0/31,5mm gr. 25cm
(poszerzenie jezdni)
378</t>
  </si>
  <si>
    <t xml:space="preserve"> - warstwa odsączająca z piasku średniego grub. 10cm 
(poszerzenia jezdni)
378</t>
  </si>
  <si>
    <t xml:space="preserve"> - profilowanie i zagęszczenie pod warstwy konstrukcyjne
(poszerzenia jezdni)
378</t>
  </si>
  <si>
    <t xml:space="preserve"> - wykonanie koryta pod konstrukcję drogi na głębokość do 40cm z wywozem gruntu poza teren budowy 
(poszerzenia jezdni)
378</t>
  </si>
  <si>
    <t xml:space="preserve"> - ustawienie krawężników betonowych ulicznych o wym.15x30x100cm na podsypce cementowo - piaskowej gr 3cm oraz na ławie betonowej z oporem C12/15
(96+1095+253)+91</t>
  </si>
  <si>
    <t xml:space="preserve"> - rozbiórka nawierzchni z betonu asfaltowego gr. do 4cm w tym przycięcie piłą spalinową krawędzi istniejącej jezdni wraz z wywozem materiału z rozbiórki poza teren budowy.
(35+19)+(4+1+12+191+11)</t>
  </si>
  <si>
    <t xml:space="preserve"> - rozbiórka podbudowy z kruszywa łamanego lub gruntu stabilizowanego cementem gr. 15cm wraz z wywozem materiału z rozbiórki poza teren budowy.
273</t>
  </si>
  <si>
    <t xml:space="preserve"> - wykonanie zjazdów zwykłych o nawierzchni bitumicznej gr. 4cm (AC8S)
(26+27+16+30+31+31+32+24+23+20+21+17)+(21+21+20+20+20+22+20+26+25+25+26+20+20+20+23+23+16+13+16+16+18)</t>
  </si>
  <si>
    <t xml:space="preserve"> - warstwa podbudowy z kruszywa łamanego 0/31,5mm gr. 15cm
(zjazdy zwykłe)
729</t>
  </si>
  <si>
    <t xml:space="preserve"> - warstwa odsączająca z piasku średniego grub. 10cm 
(zjazdy zwykłe)
729</t>
  </si>
  <si>
    <t xml:space="preserve"> - profilowanie i zagęszczenie pod warstwy konstrukcyjne zjazdów zwykłych
729</t>
  </si>
  <si>
    <t xml:space="preserve"> - wykonanie koryta pod konstrukcję zjazdów zwykłych na głębokość do 25cm z wywozem gruntu poza teren budowy
729</t>
  </si>
  <si>
    <t xml:space="preserve"> - przebudowa zjazdów o nawierzchni z kostki betonowej (rozbiórka i ponowne odtworzenie z wykorzystaniem podsypki cementowo - piaskowej) 
39</t>
  </si>
  <si>
    <t xml:space="preserve"> - wykonanie kompletnego przepustu pod zjazdami z rur PVC o średnicy 40cm
Zakres prac obejmuje:                                                                                 
- wykonanie robót ziemnych                                                    
- ułożenie rur PVC
- wykonanie zasypki wraz z jej zagęszczeniem                                                                            
- wykonanie ław fundamentowych żwirowych 
(8+8+8+8+6+6+6+6+6)+(6+9+6+6+6+6+9+8+10+10+11+9+9+7+10+6+9+8+3+15+7+6+6+6+6+6+6+6+6+6+6)</t>
  </si>
  <si>
    <t xml:space="preserve"> - oczyszczenie rowów przydrożnych z namułów z profilowaniem dna i skarp oraz wywiezieniem gruntu poza teren budowy. 
((900-100)+1495)-292</t>
  </si>
  <si>
    <t xml:space="preserve"> - wykonanie zakończeń kołnierzowych z prefabrykowanych elementów żelbetowych do rur o średnicy 40cm                                        
2*(9+31)</t>
  </si>
  <si>
    <t xml:space="preserve"> - ustawienie krawężników odwadniających (studni 2-segmentowych) z polimerobetonu o wym. 27x78x50cm na podsypce cementowo - piaskowej gr 3cm oraz na ławie z oporem z betonu C12/15
6</t>
  </si>
  <si>
    <t xml:space="preserve"> - ustawienie krawężników odwadniających (studni 1-segmentowych) z polimerobetonu o wym. 27x41,5x50cm na podsypce cementowo - piaskowej gr 3cm oraz na ławie z oporem z betonu C12/15
9</t>
  </si>
  <si>
    <t xml:space="preserve"> - wykonanie przykanalików z rur PVC SN8 ze ścianką litą o śred. 160 mm  z wylotem do rowu, wraz z zamontowaniem kraty stalowej na wylocie do rowu.
6,5+8*2,5+5*6,5+2,5</t>
  </si>
  <si>
    <t xml:space="preserve"> - rozbiórka nawierzchni z betonu asfaltowego gr. do 4cm nad przykanalikami wraz z wywozem materiału z rozbiórki poza teren budowy.
7+8+6+6+8+8</t>
  </si>
  <si>
    <t xml:space="preserve"> - rozbiórka podbudowy z kruszywa łamanego lub gruntu stabilizowanego cementem gr. 15cm nad przykanalikami wraz z wywozem materiału z rozbiórki poza teren budowy.
7+8+6+6+8+8</t>
  </si>
  <si>
    <t xml:space="preserve"> - warstwa ścieralna z betonu asfaltowego AC8S grub. 3cm (KR2)
odcinek od km 1+000 do km 1+532 
poszerzenia jezdni
290+16+26=332m2
odtworzenie jezdni nad przykanalikami
6+6+8+8=28m2
lokalne odtworzenie nawierzchni w miejscach utraty nośności
((1532-1000)*5,0-332-28)*0,03=69m2
332+28+69</t>
  </si>
  <si>
    <t xml:space="preserve"> - warstwa wiążąca z betonu asfaltowego AC16W grub. 6 cm (KR2)
lokalne odtworzenie nawierzchni w miejscach utraty nośności 
(3,0% nawierzchni istniejącej)   
(1532*5,0-285-43-378)*0,03</t>
  </si>
  <si>
    <t xml:space="preserve"> - warstwa podbudowy z kruszywa łamanego 0/31,5mm gr. 25cm 
lokalne odtworzenie nawierzchni w miejscach utraty nośności 
209</t>
  </si>
  <si>
    <t xml:space="preserve"> - warstwa odsączająca z piasku średniego grub. 10cm 
lokalne odtworzenie nawierzchni w miejscach utraty nośności 
209</t>
  </si>
  <si>
    <t xml:space="preserve"> - profilowanie i zagęszczenie pod warstwy konstrukcyjne
(lokalne odtworzenie nawierzchni w miejscach utraty nośności)
209</t>
  </si>
  <si>
    <t xml:space="preserve"> - wykonanie koryta pod konstrukcję drogi na głębokość do 25cm z wywozem gruntu poza teren budowy 
(lokalne odtworzenie nawierzchni w miejscach utraty nośności)
209</t>
  </si>
  <si>
    <t xml:space="preserve"> - lokalna rozbiórka nawierzchni z betonu asfaltowego gr. do 4cm w miejscach utraty nośności wraz z wywozem materiału z rozbiórki poza teren budowy.
209</t>
  </si>
  <si>
    <t xml:space="preserve"> - lokalna rozbiórka podbudowy z kruszywa łamanego lub gruntu stabilizowanego cementem gr. 15cm w miejscach utraty nośności wraz z wywozem materiału z rozbiórki poza teren budowy.
209</t>
  </si>
  <si>
    <t xml:space="preserve"> - warstwa wyrównawcza z betonu asfaltowego AC16W grub. średnio 3cm (KR2)
powierzchnia wyrównania jezdni 
((1000-40)*5,0-((54+16+2+55)+(4+10)))-209 = 4450m2
średnia grubość wyrównania 3cm
objętość wyrównania jezdni  4450*0,03 = 133,5m3
133,5m3*2,5Mg/m3</t>
  </si>
  <si>
    <t xml:space="preserve"> - warstwa wiążąca z betonu asfaltowego AC16W grub. 6 cm (KR2)
(odtworzenie nawierzchni nad przykanalikami)
7+8+6+6+8+8</t>
  </si>
  <si>
    <t xml:space="preserve"> - warstwa podbudowy z kruszywa łamanego 0/31,5mm gr. 25cm
(odtworzenie nawierzchni nad przykanalikami)
7+8+6+6+8+8</t>
  </si>
  <si>
    <t xml:space="preserve"> - warstwa odsączająca z piasku średniego grub. 10cm 
(odtworzenie nawierzchni nad przykanalikami)
7+8+6+6+8+8</t>
  </si>
  <si>
    <t xml:space="preserve"> - profilowanie i zagęszczenie pod warstwy konstrukcyjne
(odtworzenie nawierzchni nad przykanalikami)
7+8+6+6+8+8</t>
  </si>
  <si>
    <t xml:space="preserve"> - wykonanie koryta pod konstrukcję drogi na głębokość do 20cm z wywozem gruntu poza teren budowy 
(odtworzenie nawierzchni nad przykanalikami)
7+8+6+6+8+8</t>
  </si>
  <si>
    <t xml:space="preserve"> - mechaniczne oczyszczenie warstw konstrukcyjnych bitumicznych
5000+429+397+4450</t>
  </si>
  <si>
    <t xml:space="preserve"> - mechaniczne skropienie warstw konstrukcyjnych bitumicznych
5000+429+397+4450</t>
  </si>
  <si>
    <t xml:space="preserve"> - mechaniczne oczyszczenie warstw konstrukcyjnych nieulepszonych
2179+378+209+397+43+729</t>
  </si>
  <si>
    <t xml:space="preserve"> - mechaniczne skropienie warstw konstrukcyjnych niebitumicznych
2179+378+209+397+43+729</t>
  </si>
  <si>
    <t xml:space="preserve"> - wykonanie koryta pod konstrukcję zjazdów zwykłych na głębokość do 25cm z wywozem gruntu poza teren budowy</t>
  </si>
  <si>
    <t xml:space="preserve"> - profilowanie i zagęszczenie pod warstwy konstrukcyjne zjazdów zwykłych </t>
  </si>
  <si>
    <t xml:space="preserve"> - warstwa podbudowy z kruszywa łamanego 0/31,5mm gr. 15cm
(chodniki o nawierzchni bitumicznej)</t>
  </si>
  <si>
    <t xml:space="preserve"> - warstwa ścieralna z betonu asfaltowego AC8S grub. 3cm (KR2)
odcinek od km 0+000 do km 1+000 </t>
  </si>
  <si>
    <t xml:space="preserve"> - warstwa ścieralna z betonu asfaltowego AC8S grub. 3cm (KR2)
odcinek od km 1+000 do km 1+532 
poszerzenia jezdni
290+16+26=332m2
odtworzenie jezdni nad przykanalikami
6+6+8+8=28m2
lokalne odtworzenie nawierzchni w miejscach utraty nośności
((1532-1000)*5,0-332-28)*0,03=69m2</t>
  </si>
  <si>
    <t xml:space="preserve"> - warstwa wiążąca z betonu asfaltowego AC16W grub. 6 cm (KR2)
(odtworzenie nawierzchni nad przykanalikami)</t>
  </si>
  <si>
    <t xml:space="preserve"> - warstwa wyrównawcza z betonu asfaltowego AC16W grub. średnio 3cm (KR2)
powierzchnia wyrównania jezdni 
((1000-40)*5,0-((54+16+2+55)+(4+10)))-209 = 4450m2
średnia grubość wyrównania 3cm
objętość wyrównania jezdni  4450*0,03 = 133,5m3</t>
  </si>
  <si>
    <t xml:space="preserve"> - warstwa ścieralna z betonu asfaltowego AC8S grub. 4cm 
(chodniki - KR1)</t>
  </si>
  <si>
    <t xml:space="preserve"> -ustawienie obrzeży betonowych o wym. 8x30cm na podsypce cementowo - piaskowej 1:4 gr 3cm oraz ławie betonowej z oporem C8/10 wzdłuż chodnika</t>
  </si>
  <si>
    <t xml:space="preserve"> -ustawienie obrzeży betonowych o wym. 8x30cm na podsypce cementowo - piaskowej 1:4 gr 3cm oraz ławie betonowej z oporem C8/10 wzdłuż chodnika
(111+1154+252)+(17+92)</t>
  </si>
  <si>
    <t xml:space="preserve"> - przebudowa zjazdów o nawierzchni z kostki betonowej (rozbiórka i ponowne odtworzenie z wykorzystaniem podsypki cementowo - piaskowej) </t>
  </si>
  <si>
    <t xml:space="preserve"> - wykonanie nasypu, regulacja korony drogi z gruntu uzyskanego z dokopu.
(1442-100)*0,8*0,50+(1520-1442)*1,0*0,80</t>
  </si>
  <si>
    <t>- zamocowanie tarcz znaków konwencjonalnych typu A-7 z grupy średnich, folia odblaskowa 2 typu
4</t>
  </si>
  <si>
    <t>- zamocowanie tarcz znaków konwencjonalnych typu D-1, D-6, D-15 z grupy średnich, folia odblaskowa 2 typu
8+2+1</t>
  </si>
  <si>
    <t>- ustawienie słupków do znaków
17</t>
  </si>
  <si>
    <t xml:space="preserve"> - warstwa podbudowy z kruszywa łamanego 0/31,5mm gr. 15cm
(zjazdy zwykłe)</t>
  </si>
  <si>
    <t xml:space="preserve"> - oznakowanie poziome jezdni materiałami grubowarstwowymi, linie przerywane (P-7c)       </t>
  </si>
  <si>
    <t xml:space="preserve"> - oznakowanie poziome jezdni materiałami grubowarstwowymi, linie przerywane (P-7c)       
(129+313)*0,06</t>
  </si>
  <si>
    <t xml:space="preserve"> - oznakowanie poziome jezdni materiałami grubowarstwowymi, linie ciągłe 
(P-7d)       
((1532-4-4-129)+(1532-4-4-313))*0,12</t>
  </si>
  <si>
    <t xml:space="preserve"> - oznakowanie poziome jezdni materiałami grubowarstwowymi, linie ciągłe (P-7d)      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</si>
</sst>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0"/>
    <numFmt numFmtId="167" formatCode="#,##0.0"/>
    <numFmt numFmtId="168" formatCode="0.0"/>
    <numFmt numFmtId="169" formatCode="#,##0.0000"/>
  </numFmts>
  <fonts count="58">
    <font>
      <sz val="10"/>
      <name val="Arial CE"/>
      <family val="2"/>
    </font>
    <font>
      <sz val="10"/>
      <name val="Arial"/>
      <family val="0"/>
    </font>
    <font>
      <sz val="10"/>
      <name val="MS Sans Serif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b/>
      <vertAlign val="superscript"/>
      <sz val="10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2"/>
      <name val="Arial CE"/>
      <family val="2"/>
    </font>
    <font>
      <sz val="11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vertAlign val="superscript"/>
      <sz val="12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vertAlign val="superscript"/>
      <sz val="12"/>
      <name val="Times New Roman"/>
      <family val="1"/>
    </font>
    <font>
      <sz val="12"/>
      <name val="Times New Roman CE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indexed="10"/>
      <name val="Times New Roman"/>
      <family val="1"/>
    </font>
    <font>
      <sz val="10"/>
      <color indexed="10"/>
      <name val="Arial CE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FF0000"/>
      <name val="Times New Roman"/>
      <family val="1"/>
    </font>
    <font>
      <sz val="10"/>
      <color rgb="FFFF0000"/>
      <name val="Arial CE"/>
      <family val="2"/>
    </font>
    <font>
      <b/>
      <sz val="8"/>
      <name val="Arial CE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55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medium"/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hair">
        <color indexed="8"/>
      </right>
      <top style="medium"/>
      <bottom>
        <color indexed="63"/>
      </bottom>
    </border>
    <border>
      <left style="thin">
        <color indexed="8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medium"/>
      <top>
        <color indexed="63"/>
      </top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thin">
        <color indexed="8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/>
      <right style="thin"/>
      <top style="thin">
        <color indexed="8"/>
      </top>
      <bottom style="medium"/>
    </border>
    <border>
      <left style="thin"/>
      <right style="thin"/>
      <top style="thin">
        <color indexed="8"/>
      </top>
      <bottom style="thin"/>
    </border>
    <border>
      <left style="thin"/>
      <right style="medium"/>
      <top style="thin">
        <color indexed="8"/>
      </top>
      <bottom style="medium"/>
    </border>
    <border>
      <left style="thin"/>
      <right style="hair">
        <color indexed="8"/>
      </right>
      <top style="medium"/>
      <bottom style="thin"/>
    </border>
    <border>
      <left style="hair">
        <color indexed="8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>
        <color indexed="8"/>
      </left>
      <right style="thin">
        <color indexed="8"/>
      </right>
      <top style="medium"/>
      <bottom style="hair">
        <color indexed="8"/>
      </bottom>
    </border>
    <border>
      <left style="medium"/>
      <right>
        <color indexed="63"/>
      </right>
      <top style="hair">
        <color indexed="8"/>
      </top>
      <bottom style="thin"/>
    </border>
    <border>
      <left>
        <color indexed="63"/>
      </left>
      <right>
        <color indexed="63"/>
      </right>
      <top style="hair">
        <color indexed="8"/>
      </top>
      <bottom style="thin"/>
    </border>
    <border>
      <left>
        <color indexed="63"/>
      </left>
      <right style="medium"/>
      <top style="hair">
        <color indexed="8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9" fillId="27" borderId="1" applyNumberFormat="0" applyAlignment="0" applyProtection="0"/>
    <xf numFmtId="0" fontId="0" fillId="0" borderId="0" applyNumberFormat="0" applyFill="0" applyBorder="0" applyProtection="0">
      <alignment vertical="top" wrapText="1"/>
    </xf>
    <xf numFmtId="9" fontId="1" fillId="0" borderId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4" fillId="32" borderId="0" applyNumberFormat="0" applyBorder="0" applyAlignment="0" applyProtection="0"/>
  </cellStyleXfs>
  <cellXfs count="298">
    <xf numFmtId="0" fontId="0" fillId="0" borderId="0" xfId="0" applyAlignment="1">
      <alignment/>
    </xf>
    <xf numFmtId="4" fontId="4" fillId="0" borderId="10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4" fontId="4" fillId="0" borderId="13" xfId="0" applyNumberFormat="1" applyFont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center" vertical="center"/>
    </xf>
    <xf numFmtId="3" fontId="6" fillId="0" borderId="13" xfId="0" applyNumberFormat="1" applyFont="1" applyBorder="1" applyAlignment="1">
      <alignment horizontal="center" vertical="center"/>
    </xf>
    <xf numFmtId="3" fontId="6" fillId="0" borderId="15" xfId="0" applyNumberFormat="1" applyFont="1" applyBorder="1" applyAlignment="1">
      <alignment horizontal="center" vertical="center"/>
    </xf>
    <xf numFmtId="3" fontId="6" fillId="33" borderId="13" xfId="0" applyNumberFormat="1" applyFont="1" applyFill="1" applyBorder="1" applyAlignment="1">
      <alignment horizontal="center" vertical="center"/>
    </xf>
    <xf numFmtId="3" fontId="6" fillId="33" borderId="15" xfId="0" applyNumberFormat="1" applyFont="1" applyFill="1" applyBorder="1" applyAlignment="1">
      <alignment horizontal="center" vertical="center"/>
    </xf>
    <xf numFmtId="4" fontId="6" fillId="34" borderId="13" xfId="0" applyNumberFormat="1" applyFont="1" applyFill="1" applyBorder="1" applyAlignment="1">
      <alignment horizontal="center" vertical="center"/>
    </xf>
    <xf numFmtId="4" fontId="6" fillId="34" borderId="15" xfId="0" applyNumberFormat="1" applyFont="1" applyFill="1" applyBorder="1" applyAlignment="1">
      <alignment horizontal="center" vertical="center"/>
    </xf>
    <xf numFmtId="3" fontId="6" fillId="34" borderId="13" xfId="0" applyNumberFormat="1" applyFont="1" applyFill="1" applyBorder="1" applyAlignment="1">
      <alignment horizontal="center" vertical="center"/>
    </xf>
    <xf numFmtId="3" fontId="6" fillId="34" borderId="15" xfId="0" applyNumberFormat="1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2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6" fillId="0" borderId="16" xfId="0" applyFont="1" applyBorder="1" applyAlignment="1">
      <alignment horizontal="right"/>
    </xf>
    <xf numFmtId="49" fontId="6" fillId="0" borderId="0" xfId="0" applyNumberFormat="1" applyFont="1" applyAlignment="1">
      <alignment horizontal="right"/>
    </xf>
    <xf numFmtId="0" fontId="6" fillId="0" borderId="0" xfId="0" applyFont="1" applyAlignment="1">
      <alignment horizontal="center"/>
    </xf>
    <xf numFmtId="49" fontId="6" fillId="0" borderId="0" xfId="0" applyNumberFormat="1" applyFont="1" applyAlignment="1">
      <alignment/>
    </xf>
    <xf numFmtId="3" fontId="6" fillId="0" borderId="0" xfId="0" applyNumberFormat="1" applyFont="1" applyAlignment="1">
      <alignment horizontal="center"/>
    </xf>
    <xf numFmtId="4" fontId="6" fillId="34" borderId="0" xfId="0" applyNumberFormat="1" applyFont="1" applyFill="1" applyAlignment="1">
      <alignment horizontal="center"/>
    </xf>
    <xf numFmtId="4" fontId="6" fillId="0" borderId="0" xfId="0" applyNumberFormat="1" applyFont="1" applyAlignment="1">
      <alignment horizontal="center"/>
    </xf>
    <xf numFmtId="0" fontId="11" fillId="0" borderId="0" xfId="54" applyFont="1">
      <alignment/>
      <protection/>
    </xf>
    <xf numFmtId="0" fontId="11" fillId="0" borderId="12" xfId="0" applyFont="1" applyBorder="1" applyAlignment="1">
      <alignment horizontal="left" vertical="top"/>
    </xf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 horizontal="center"/>
    </xf>
    <xf numFmtId="0" fontId="11" fillId="0" borderId="0" xfId="54" applyFont="1" applyAlignment="1">
      <alignment vertical="center"/>
      <protection/>
    </xf>
    <xf numFmtId="4" fontId="11" fillId="0" borderId="0" xfId="54" applyNumberFormat="1" applyFont="1" applyAlignment="1">
      <alignment vertical="center"/>
      <protection/>
    </xf>
    <xf numFmtId="0" fontId="13" fillId="0" borderId="0" xfId="54" applyFont="1" applyAlignment="1">
      <alignment vertical="center"/>
      <protection/>
    </xf>
    <xf numFmtId="4" fontId="11" fillId="0" borderId="0" xfId="54" applyNumberFormat="1" applyFont="1">
      <alignment/>
      <protection/>
    </xf>
    <xf numFmtId="0" fontId="6" fillId="0" borderId="0" xfId="52" applyFont="1" applyAlignment="1">
      <alignment vertical="center" wrapText="1"/>
      <protection/>
    </xf>
    <xf numFmtId="0" fontId="7" fillId="0" borderId="17" xfId="0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 vertical="center"/>
    </xf>
    <xf numFmtId="49" fontId="9" fillId="0" borderId="17" xfId="0" applyNumberFormat="1" applyFont="1" applyBorder="1" applyAlignment="1">
      <alignment vertical="center" wrapText="1"/>
    </xf>
    <xf numFmtId="49" fontId="8" fillId="0" borderId="17" xfId="0" applyNumberFormat="1" applyFont="1" applyBorder="1" applyAlignment="1">
      <alignment vertical="center" wrapText="1"/>
    </xf>
    <xf numFmtId="0" fontId="8" fillId="0" borderId="17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3" fontId="14" fillId="0" borderId="18" xfId="0" applyNumberFormat="1" applyFont="1" applyBorder="1" applyAlignment="1">
      <alignment horizontal="center" vertical="center"/>
    </xf>
    <xf numFmtId="3" fontId="7" fillId="0" borderId="17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8" fillId="0" borderId="17" xfId="0" applyFont="1" applyBorder="1" applyAlignment="1">
      <alignment vertical="center" wrapText="1"/>
    </xf>
    <xf numFmtId="4" fontId="3" fillId="0" borderId="17" xfId="0" applyNumberFormat="1" applyFont="1" applyBorder="1" applyAlignment="1">
      <alignment horizontal="center" vertical="center"/>
    </xf>
    <xf numFmtId="0" fontId="10" fillId="0" borderId="17" xfId="0" applyFont="1" applyBorder="1" applyAlignment="1">
      <alignment/>
    </xf>
    <xf numFmtId="0" fontId="0" fillId="0" borderId="17" xfId="0" applyBorder="1" applyAlignment="1">
      <alignment/>
    </xf>
    <xf numFmtId="0" fontId="3" fillId="0" borderId="17" xfId="53" applyFont="1" applyBorder="1" applyAlignment="1">
      <alignment horizontal="center" vertical="center"/>
      <protection/>
    </xf>
    <xf numFmtId="0" fontId="8" fillId="0" borderId="17" xfId="0" applyFont="1" applyBorder="1" applyAlignment="1">
      <alignment/>
    </xf>
    <xf numFmtId="0" fontId="3" fillId="0" borderId="19" xfId="53" applyFont="1" applyBorder="1" applyAlignment="1">
      <alignment horizontal="center" vertical="top" wrapText="1"/>
      <protection/>
    </xf>
    <xf numFmtId="0" fontId="3" fillId="0" borderId="19" xfId="0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53" applyFont="1" applyBorder="1" applyAlignment="1">
      <alignment horizontal="center"/>
      <protection/>
    </xf>
    <xf numFmtId="0" fontId="3" fillId="0" borderId="21" xfId="0" applyFont="1" applyBorder="1" applyAlignment="1">
      <alignment horizontal="center"/>
    </xf>
    <xf numFmtId="49" fontId="3" fillId="0" borderId="21" xfId="0" applyNumberFormat="1" applyFont="1" applyBorder="1" applyAlignment="1">
      <alignment horizontal="center"/>
    </xf>
    <xf numFmtId="0" fontId="3" fillId="0" borderId="22" xfId="0" applyFont="1" applyBorder="1" applyAlignment="1">
      <alignment horizontal="center" vertical="center"/>
    </xf>
    <xf numFmtId="3" fontId="3" fillId="0" borderId="23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3" fontId="5" fillId="0" borderId="18" xfId="0" applyNumberFormat="1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3" fontId="7" fillId="0" borderId="18" xfId="0" applyNumberFormat="1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4" fontId="8" fillId="0" borderId="18" xfId="0" applyNumberFormat="1" applyFont="1" applyBorder="1" applyAlignment="1">
      <alignment horizontal="center" vertical="center"/>
    </xf>
    <xf numFmtId="0" fontId="10" fillId="0" borderId="24" xfId="0" applyFont="1" applyBorder="1" applyAlignment="1">
      <alignment/>
    </xf>
    <xf numFmtId="0" fontId="0" fillId="0" borderId="24" xfId="0" applyBorder="1" applyAlignment="1">
      <alignment/>
    </xf>
    <xf numFmtId="0" fontId="0" fillId="0" borderId="18" xfId="0" applyBorder="1" applyAlignment="1">
      <alignment/>
    </xf>
    <xf numFmtId="49" fontId="3" fillId="0" borderId="0" xfId="0" applyNumberFormat="1" applyFont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3" fontId="3" fillId="0" borderId="26" xfId="0" applyNumberFormat="1" applyFont="1" applyBorder="1" applyAlignment="1">
      <alignment horizontal="center" vertical="center"/>
    </xf>
    <xf numFmtId="49" fontId="12" fillId="0" borderId="17" xfId="0" applyNumberFormat="1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3" fontId="12" fillId="0" borderId="17" xfId="0" applyNumberFormat="1" applyFont="1" applyBorder="1" applyAlignment="1">
      <alignment horizontal="center" vertical="center"/>
    </xf>
    <xf numFmtId="4" fontId="7" fillId="0" borderId="17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vertical="center" wrapText="1"/>
    </xf>
    <xf numFmtId="3" fontId="8" fillId="0" borderId="17" xfId="0" applyNumberFormat="1" applyFont="1" applyBorder="1" applyAlignment="1">
      <alignment horizontal="center" vertical="center"/>
    </xf>
    <xf numFmtId="0" fontId="3" fillId="0" borderId="17" xfId="52" applyFont="1" applyBorder="1" applyAlignment="1">
      <alignment horizontal="center" vertical="center" wrapText="1"/>
      <protection/>
    </xf>
    <xf numFmtId="4" fontId="3" fillId="0" borderId="27" xfId="0" applyNumberFormat="1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/>
    </xf>
    <xf numFmtId="4" fontId="3" fillId="0" borderId="23" xfId="0" applyNumberFormat="1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3" fontId="12" fillId="0" borderId="18" xfId="0" applyNumberFormat="1" applyFont="1" applyBorder="1" applyAlignment="1">
      <alignment horizontal="center" vertical="center"/>
    </xf>
    <xf numFmtId="4" fontId="7" fillId="0" borderId="18" xfId="0" applyNumberFormat="1" applyFont="1" applyBorder="1" applyAlignment="1">
      <alignment horizontal="center" vertical="center"/>
    </xf>
    <xf numFmtId="4" fontId="3" fillId="0" borderId="18" xfId="0" applyNumberFormat="1" applyFont="1" applyBorder="1" applyAlignment="1">
      <alignment horizontal="center" vertical="center"/>
    </xf>
    <xf numFmtId="4" fontId="3" fillId="0" borderId="18" xfId="52" applyNumberFormat="1" applyFont="1" applyBorder="1" applyAlignment="1">
      <alignment horizontal="center" vertical="center" wrapText="1"/>
      <protection/>
    </xf>
    <xf numFmtId="3" fontId="6" fillId="35" borderId="13" xfId="0" applyNumberFormat="1" applyFont="1" applyFill="1" applyBorder="1" applyAlignment="1">
      <alignment horizontal="center" vertical="center"/>
    </xf>
    <xf numFmtId="3" fontId="6" fillId="35" borderId="15" xfId="0" applyNumberFormat="1" applyFont="1" applyFill="1" applyBorder="1" applyAlignment="1">
      <alignment horizontal="center" vertical="center"/>
    </xf>
    <xf numFmtId="49" fontId="9" fillId="0" borderId="17" xfId="0" applyNumberFormat="1" applyFont="1" applyBorder="1" applyAlignment="1">
      <alignment vertical="center" wrapText="1"/>
    </xf>
    <xf numFmtId="49" fontId="8" fillId="0" borderId="29" xfId="0" applyNumberFormat="1" applyFont="1" applyBorder="1" applyAlignment="1">
      <alignment horizontal="center" vertical="center"/>
    </xf>
    <xf numFmtId="49" fontId="8" fillId="0" borderId="17" xfId="0" applyNumberFormat="1" applyFont="1" applyBorder="1" applyAlignment="1">
      <alignment vertical="center" wrapText="1"/>
    </xf>
    <xf numFmtId="0" fontId="3" fillId="36" borderId="17" xfId="0" applyFont="1" applyFill="1" applyBorder="1" applyAlignment="1">
      <alignment horizontal="center" vertical="center"/>
    </xf>
    <xf numFmtId="0" fontId="7" fillId="36" borderId="24" xfId="0" applyFont="1" applyFill="1" applyBorder="1" applyAlignment="1">
      <alignment horizontal="center" vertical="center"/>
    </xf>
    <xf numFmtId="49" fontId="3" fillId="36" borderId="17" xfId="0" applyNumberFormat="1" applyFont="1" applyFill="1" applyBorder="1" applyAlignment="1">
      <alignment vertical="center" wrapText="1"/>
    </xf>
    <xf numFmtId="0" fontId="7" fillId="36" borderId="17" xfId="0" applyFont="1" applyFill="1" applyBorder="1" applyAlignment="1">
      <alignment horizontal="center" vertical="center"/>
    </xf>
    <xf numFmtId="3" fontId="7" fillId="36" borderId="18" xfId="0" applyNumberFormat="1" applyFont="1" applyFill="1" applyBorder="1" applyAlignment="1">
      <alignment horizontal="center" vertical="center"/>
    </xf>
    <xf numFmtId="0" fontId="4" fillId="37" borderId="13" xfId="0" applyFont="1" applyFill="1" applyBorder="1" applyAlignment="1">
      <alignment horizontal="center" vertical="center"/>
    </xf>
    <xf numFmtId="0" fontId="4" fillId="37" borderId="15" xfId="0" applyFont="1" applyFill="1" applyBorder="1" applyAlignment="1">
      <alignment horizontal="center" vertical="center"/>
    </xf>
    <xf numFmtId="4" fontId="7" fillId="36" borderId="17" xfId="0" applyNumberFormat="1" applyFont="1" applyFill="1" applyBorder="1" applyAlignment="1">
      <alignment horizontal="center" vertical="center"/>
    </xf>
    <xf numFmtId="3" fontId="7" fillId="36" borderId="17" xfId="0" applyNumberFormat="1" applyFont="1" applyFill="1" applyBorder="1" applyAlignment="1">
      <alignment horizontal="center" vertical="center"/>
    </xf>
    <xf numFmtId="4" fontId="7" fillId="36" borderId="18" xfId="0" applyNumberFormat="1" applyFont="1" applyFill="1" applyBorder="1" applyAlignment="1">
      <alignment horizontal="center" vertical="center"/>
    </xf>
    <xf numFmtId="49" fontId="3" fillId="38" borderId="17" xfId="0" applyNumberFormat="1" applyFont="1" applyFill="1" applyBorder="1" applyAlignment="1">
      <alignment vertical="center" wrapText="1"/>
    </xf>
    <xf numFmtId="4" fontId="14" fillId="39" borderId="17" xfId="0" applyNumberFormat="1" applyFont="1" applyFill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19" xfId="0" applyBorder="1" applyAlignment="1">
      <alignment/>
    </xf>
    <xf numFmtId="0" fontId="14" fillId="0" borderId="17" xfId="0" applyFont="1" applyBorder="1" applyAlignment="1">
      <alignment horizontal="center" vertical="center"/>
    </xf>
    <xf numFmtId="4" fontId="8" fillId="0" borderId="18" xfId="52" applyNumberFormat="1" applyFont="1" applyBorder="1" applyAlignment="1">
      <alignment horizontal="center" vertical="center" wrapText="1"/>
      <protection/>
    </xf>
    <xf numFmtId="0" fontId="3" fillId="0" borderId="30" xfId="52" applyFont="1" applyBorder="1" applyAlignment="1">
      <alignment horizontal="center" vertical="center" wrapText="1"/>
      <protection/>
    </xf>
    <xf numFmtId="4" fontId="3" fillId="0" borderId="31" xfId="52" applyNumberFormat="1" applyFont="1" applyBorder="1" applyAlignment="1">
      <alignment horizontal="center" vertical="center" wrapText="1"/>
      <protection/>
    </xf>
    <xf numFmtId="3" fontId="6" fillId="40" borderId="13" xfId="0" applyNumberFormat="1" applyFont="1" applyFill="1" applyBorder="1" applyAlignment="1">
      <alignment horizontal="center" vertical="center"/>
    </xf>
    <xf numFmtId="3" fontId="6" fillId="40" borderId="15" xfId="0" applyNumberFormat="1" applyFont="1" applyFill="1" applyBorder="1" applyAlignment="1">
      <alignment horizontal="center" vertical="center"/>
    </xf>
    <xf numFmtId="3" fontId="8" fillId="41" borderId="18" xfId="0" applyNumberFormat="1" applyFont="1" applyFill="1" applyBorder="1" applyAlignment="1">
      <alignment horizontal="center" vertical="center"/>
    </xf>
    <xf numFmtId="0" fontId="14" fillId="39" borderId="24" xfId="0" applyFont="1" applyFill="1" applyBorder="1" applyAlignment="1">
      <alignment horizontal="center" vertical="center"/>
    </xf>
    <xf numFmtId="0" fontId="3" fillId="39" borderId="17" xfId="0" applyFont="1" applyFill="1" applyBorder="1" applyAlignment="1">
      <alignment horizontal="center" vertical="center"/>
    </xf>
    <xf numFmtId="49" fontId="3" fillId="39" borderId="17" xfId="0" applyNumberFormat="1" applyFont="1" applyFill="1" applyBorder="1" applyAlignment="1">
      <alignment vertical="center" wrapText="1"/>
    </xf>
    <xf numFmtId="3" fontId="14" fillId="37" borderId="18" xfId="0" applyNumberFormat="1" applyFont="1" applyFill="1" applyBorder="1" applyAlignment="1">
      <alignment horizontal="center" vertical="center"/>
    </xf>
    <xf numFmtId="4" fontId="14" fillId="0" borderId="17" xfId="0" applyNumberFormat="1" applyFont="1" applyBorder="1" applyAlignment="1">
      <alignment horizontal="center" vertical="center"/>
    </xf>
    <xf numFmtId="0" fontId="3" fillId="36" borderId="15" xfId="0" applyFont="1" applyFill="1" applyBorder="1" applyAlignment="1">
      <alignment horizontal="center" vertical="center"/>
    </xf>
    <xf numFmtId="49" fontId="3" fillId="36" borderId="15" xfId="0" applyNumberFormat="1" applyFont="1" applyFill="1" applyBorder="1" applyAlignment="1">
      <alignment vertical="center" wrapText="1"/>
    </xf>
    <xf numFmtId="0" fontId="7" fillId="36" borderId="15" xfId="0" applyFont="1" applyFill="1" applyBorder="1" applyAlignment="1">
      <alignment horizontal="center" vertical="center"/>
    </xf>
    <xf numFmtId="3" fontId="7" fillId="36" borderId="32" xfId="0" applyNumberFormat="1" applyFont="1" applyFill="1" applyBorder="1" applyAlignment="1">
      <alignment horizontal="center" vertical="center"/>
    </xf>
    <xf numFmtId="3" fontId="7" fillId="0" borderId="15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vertical="center" wrapText="1"/>
    </xf>
    <xf numFmtId="0" fontId="7" fillId="0" borderId="22" xfId="0" applyFont="1" applyBorder="1" applyAlignment="1">
      <alignment horizontal="center" vertical="center"/>
    </xf>
    <xf numFmtId="3" fontId="7" fillId="0" borderId="19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vertical="center" wrapText="1"/>
    </xf>
    <xf numFmtId="0" fontId="7" fillId="0" borderId="19" xfId="0" applyFont="1" applyBorder="1" applyAlignment="1">
      <alignment horizontal="center" vertical="center"/>
    </xf>
    <xf numFmtId="0" fontId="7" fillId="42" borderId="33" xfId="0" applyFont="1" applyFill="1" applyBorder="1" applyAlignment="1">
      <alignment horizontal="center" vertical="center"/>
    </xf>
    <xf numFmtId="0" fontId="3" fillId="42" borderId="15" xfId="53" applyFont="1" applyFill="1" applyBorder="1" applyAlignment="1">
      <alignment horizontal="center" vertical="center"/>
      <protection/>
    </xf>
    <xf numFmtId="0" fontId="7" fillId="42" borderId="15" xfId="0" applyFont="1" applyFill="1" applyBorder="1" applyAlignment="1">
      <alignment horizontal="center" vertical="center"/>
    </xf>
    <xf numFmtId="49" fontId="3" fillId="42" borderId="15" xfId="0" applyNumberFormat="1" applyFont="1" applyFill="1" applyBorder="1" applyAlignment="1">
      <alignment vertical="center" wrapText="1"/>
    </xf>
    <xf numFmtId="3" fontId="7" fillId="42" borderId="32" xfId="0" applyNumberFormat="1" applyFont="1" applyFill="1" applyBorder="1" applyAlignment="1">
      <alignment horizontal="center" vertical="center"/>
    </xf>
    <xf numFmtId="1" fontId="8" fillId="0" borderId="24" xfId="0" applyNumberFormat="1" applyFont="1" applyBorder="1" applyAlignment="1">
      <alignment horizontal="center" vertical="center"/>
    </xf>
    <xf numFmtId="1" fontId="8" fillId="0" borderId="24" xfId="0" applyNumberFormat="1" applyFont="1" applyBorder="1" applyAlignment="1">
      <alignment horizontal="center" vertical="center"/>
    </xf>
    <xf numFmtId="3" fontId="7" fillId="0" borderId="33" xfId="0" applyNumberFormat="1" applyFont="1" applyBorder="1" applyAlignment="1">
      <alignment horizontal="center" vertical="center"/>
    </xf>
    <xf numFmtId="0" fontId="7" fillId="36" borderId="33" xfId="0" applyFont="1" applyFill="1" applyBorder="1" applyAlignment="1">
      <alignment horizontal="center" vertical="center"/>
    </xf>
    <xf numFmtId="0" fontId="0" fillId="37" borderId="0" xfId="0" applyFill="1" applyAlignment="1">
      <alignment/>
    </xf>
    <xf numFmtId="0" fontId="7" fillId="42" borderId="34" xfId="0" applyFont="1" applyFill="1" applyBorder="1" applyAlignment="1">
      <alignment horizontal="center" vertical="center"/>
    </xf>
    <xf numFmtId="3" fontId="7" fillId="42" borderId="17" xfId="0" applyNumberFormat="1" applyFont="1" applyFill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1" fontId="8" fillId="0" borderId="36" xfId="0" applyNumberFormat="1" applyFont="1" applyBorder="1" applyAlignment="1">
      <alignment horizontal="center" vertical="center"/>
    </xf>
    <xf numFmtId="0" fontId="8" fillId="0" borderId="37" xfId="0" applyFont="1" applyBorder="1" applyAlignment="1">
      <alignment horizontal="left" vertical="center" wrapText="1"/>
    </xf>
    <xf numFmtId="3" fontId="7" fillId="0" borderId="26" xfId="0" applyNumberFormat="1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49" fontId="9" fillId="0" borderId="40" xfId="0" applyNumberFormat="1" applyFont="1" applyBorder="1" applyAlignment="1">
      <alignment vertical="center" wrapText="1"/>
    </xf>
    <xf numFmtId="0" fontId="7" fillId="0" borderId="40" xfId="0" applyFont="1" applyBorder="1" applyAlignment="1">
      <alignment horizontal="center" vertical="center"/>
    </xf>
    <xf numFmtId="0" fontId="8" fillId="0" borderId="15" xfId="0" applyFont="1" applyBorder="1" applyAlignment="1">
      <alignment vertical="center" wrapText="1"/>
    </xf>
    <xf numFmtId="49" fontId="9" fillId="0" borderId="17" xfId="0" applyNumberFormat="1" applyFont="1" applyBorder="1" applyAlignment="1">
      <alignment horizontal="left" vertical="center" wrapText="1" indent="1"/>
    </xf>
    <xf numFmtId="49" fontId="8" fillId="0" borderId="17" xfId="0" applyNumberFormat="1" applyFont="1" applyBorder="1" applyAlignment="1">
      <alignment horizontal="left" vertical="center" wrapText="1" indent="1"/>
    </xf>
    <xf numFmtId="0" fontId="8" fillId="0" borderId="17" xfId="0" applyFont="1" applyBorder="1" applyAlignment="1">
      <alignment horizontal="center" vertical="center"/>
    </xf>
    <xf numFmtId="3" fontId="8" fillId="0" borderId="18" xfId="0" applyNumberFormat="1" applyFont="1" applyFill="1" applyBorder="1" applyAlignment="1">
      <alignment horizontal="center" vertical="center"/>
    </xf>
    <xf numFmtId="3" fontId="14" fillId="0" borderId="18" xfId="0" applyNumberFormat="1" applyFont="1" applyFill="1" applyBorder="1" applyAlignment="1">
      <alignment horizontal="center" vertical="center"/>
    </xf>
    <xf numFmtId="0" fontId="0" fillId="0" borderId="18" xfId="0" applyFill="1" applyBorder="1" applyAlignment="1">
      <alignment/>
    </xf>
    <xf numFmtId="3" fontId="7" fillId="0" borderId="18" xfId="0" applyNumberFormat="1" applyFont="1" applyFill="1" applyBorder="1" applyAlignment="1">
      <alignment horizontal="center" vertical="center"/>
    </xf>
    <xf numFmtId="3" fontId="7" fillId="0" borderId="41" xfId="0" applyNumberFormat="1" applyFont="1" applyFill="1" applyBorder="1" applyAlignment="1">
      <alignment horizontal="center" vertical="center"/>
    </xf>
    <xf numFmtId="4" fontId="8" fillId="0" borderId="17" xfId="0" applyNumberFormat="1" applyFont="1" applyFill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49" fontId="9" fillId="0" borderId="15" xfId="0" applyNumberFormat="1" applyFont="1" applyBorder="1" applyAlignment="1">
      <alignment vertical="center" wrapText="1"/>
    </xf>
    <xf numFmtId="3" fontId="7" fillId="0" borderId="32" xfId="0" applyNumberFormat="1" applyFont="1" applyBorder="1" applyAlignment="1">
      <alignment horizontal="center" vertical="center"/>
    </xf>
    <xf numFmtId="1" fontId="8" fillId="0" borderId="33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37" borderId="17" xfId="0" applyFont="1" applyFill="1" applyBorder="1" applyAlignment="1">
      <alignment horizontal="center" vertical="center"/>
    </xf>
    <xf numFmtId="49" fontId="3" fillId="37" borderId="17" xfId="0" applyNumberFormat="1" applyFont="1" applyFill="1" applyBorder="1" applyAlignment="1">
      <alignment vertical="center" wrapText="1"/>
    </xf>
    <xf numFmtId="0" fontId="7" fillId="36" borderId="38" xfId="0" applyFont="1" applyFill="1" applyBorder="1" applyAlignment="1">
      <alignment horizontal="center" vertical="center"/>
    </xf>
    <xf numFmtId="0" fontId="3" fillId="36" borderId="39" xfId="0" applyFont="1" applyFill="1" applyBorder="1" applyAlignment="1">
      <alignment horizontal="center" vertical="center"/>
    </xf>
    <xf numFmtId="49" fontId="3" fillId="36" borderId="39" xfId="0" applyNumberFormat="1" applyFont="1" applyFill="1" applyBorder="1" applyAlignment="1">
      <alignment vertical="center" wrapText="1"/>
    </xf>
    <xf numFmtId="0" fontId="7" fillId="36" borderId="39" xfId="0" applyFont="1" applyFill="1" applyBorder="1" applyAlignment="1">
      <alignment horizontal="center" vertical="center"/>
    </xf>
    <xf numFmtId="0" fontId="10" fillId="0" borderId="15" xfId="0" applyFont="1" applyBorder="1" applyAlignment="1">
      <alignment/>
    </xf>
    <xf numFmtId="3" fontId="8" fillId="41" borderId="0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Alignment="1">
      <alignment horizontal="center"/>
    </xf>
    <xf numFmtId="1" fontId="8" fillId="0" borderId="35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49" fontId="9" fillId="0" borderId="15" xfId="0" applyNumberFormat="1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10" fillId="0" borderId="18" xfId="0" applyFont="1" applyFill="1" applyBorder="1" applyAlignment="1">
      <alignment/>
    </xf>
    <xf numFmtId="4" fontId="8" fillId="0" borderId="15" xfId="0" applyNumberFormat="1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39" xfId="0" applyBorder="1" applyAlignment="1">
      <alignment/>
    </xf>
    <xf numFmtId="4" fontId="8" fillId="0" borderId="42" xfId="0" applyNumberFormat="1" applyFont="1" applyBorder="1" applyAlignment="1">
      <alignment horizontal="center" vertical="center"/>
    </xf>
    <xf numFmtId="3" fontId="7" fillId="0" borderId="32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2" fontId="8" fillId="0" borderId="17" xfId="0" applyNumberFormat="1" applyFont="1" applyFill="1" applyBorder="1" applyAlignment="1">
      <alignment horizontal="center" vertical="center"/>
    </xf>
    <xf numFmtId="4" fontId="7" fillId="0" borderId="17" xfId="0" applyNumberFormat="1" applyFont="1" applyFill="1" applyBorder="1" applyAlignment="1">
      <alignment horizontal="center" vertical="center"/>
    </xf>
    <xf numFmtId="3" fontId="8" fillId="41" borderId="43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49" fontId="9" fillId="0" borderId="15" xfId="0" applyNumberFormat="1" applyFont="1" applyFill="1" applyBorder="1" applyAlignment="1">
      <alignment vertical="center" wrapText="1"/>
    </xf>
    <xf numFmtId="0" fontId="7" fillId="0" borderId="15" xfId="0" applyFont="1" applyFill="1" applyBorder="1" applyAlignment="1">
      <alignment horizontal="center" vertical="center"/>
    </xf>
    <xf numFmtId="1" fontId="8" fillId="0" borderId="33" xfId="0" applyNumberFormat="1" applyFont="1" applyFill="1" applyBorder="1" applyAlignment="1">
      <alignment horizontal="center" vertical="center"/>
    </xf>
    <xf numFmtId="2" fontId="8" fillId="0" borderId="15" xfId="0" applyNumberFormat="1" applyFont="1" applyBorder="1" applyAlignment="1">
      <alignment horizontal="center" vertical="center"/>
    </xf>
    <xf numFmtId="166" fontId="8" fillId="0" borderId="17" xfId="0" applyNumberFormat="1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53" applyFont="1" applyBorder="1" applyAlignment="1">
      <alignment horizontal="center" vertical="center"/>
      <protection/>
    </xf>
    <xf numFmtId="0" fontId="3" fillId="0" borderId="21" xfId="0" applyFont="1" applyBorder="1" applyAlignment="1">
      <alignment horizontal="center" vertical="center"/>
    </xf>
    <xf numFmtId="49" fontId="3" fillId="0" borderId="46" xfId="0" applyNumberFormat="1" applyFont="1" applyBorder="1" applyAlignment="1">
      <alignment horizontal="center" vertical="center"/>
    </xf>
    <xf numFmtId="4" fontId="3" fillId="0" borderId="45" xfId="0" applyNumberFormat="1" applyFont="1" applyBorder="1" applyAlignment="1">
      <alignment horizontal="center" vertical="center"/>
    </xf>
    <xf numFmtId="4" fontId="3" fillId="0" borderId="47" xfId="0" applyNumberFormat="1" applyFont="1" applyBorder="1" applyAlignment="1">
      <alignment horizontal="center" vertical="center"/>
    </xf>
    <xf numFmtId="0" fontId="3" fillId="0" borderId="27" xfId="53" applyFont="1" applyBorder="1" applyAlignment="1">
      <alignment horizontal="center" vertical="center" wrapText="1"/>
      <protection/>
    </xf>
    <xf numFmtId="0" fontId="8" fillId="0" borderId="17" xfId="0" applyFont="1" applyBorder="1" applyAlignment="1">
      <alignment horizontal="center" vertical="center" wrapText="1"/>
    </xf>
    <xf numFmtId="0" fontId="8" fillId="0" borderId="24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49" fontId="9" fillId="0" borderId="17" xfId="0" applyNumberFormat="1" applyFont="1" applyBorder="1" applyAlignment="1">
      <alignment horizontal="left" vertical="center" wrapText="1"/>
    </xf>
    <xf numFmtId="0" fontId="10" fillId="0" borderId="17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39" xfId="0" applyBorder="1" applyAlignment="1">
      <alignment vertical="center"/>
    </xf>
    <xf numFmtId="0" fontId="8" fillId="0" borderId="48" xfId="0" applyFont="1" applyBorder="1" applyAlignment="1">
      <alignment vertical="center"/>
    </xf>
    <xf numFmtId="0" fontId="8" fillId="0" borderId="49" xfId="0" applyFont="1" applyBorder="1" applyAlignment="1">
      <alignment vertical="center"/>
    </xf>
    <xf numFmtId="0" fontId="8" fillId="0" borderId="50" xfId="0" applyFont="1" applyBorder="1" applyAlignment="1">
      <alignment vertical="center"/>
    </xf>
    <xf numFmtId="0" fontId="8" fillId="0" borderId="51" xfId="0" applyFont="1" applyBorder="1" applyAlignment="1">
      <alignment vertical="center"/>
    </xf>
    <xf numFmtId="0" fontId="8" fillId="0" borderId="52" xfId="0" applyFont="1" applyBorder="1" applyAlignment="1">
      <alignment vertical="center"/>
    </xf>
    <xf numFmtId="0" fontId="8" fillId="0" borderId="53" xfId="0" applyFont="1" applyBorder="1" applyAlignment="1">
      <alignment vertical="center"/>
    </xf>
    <xf numFmtId="3" fontId="8" fillId="0" borderId="17" xfId="0" applyNumberFormat="1" applyFont="1" applyFill="1" applyBorder="1" applyAlignment="1">
      <alignment horizontal="center" vertical="center"/>
    </xf>
    <xf numFmtId="0" fontId="55" fillId="0" borderId="0" xfId="54" applyFont="1">
      <alignment/>
      <protection/>
    </xf>
    <xf numFmtId="0" fontId="7" fillId="0" borderId="33" xfId="0" applyNumberFormat="1" applyFont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/>
    </xf>
    <xf numFmtId="49" fontId="8" fillId="0" borderId="15" xfId="0" applyNumberFormat="1" applyFont="1" applyFill="1" applyBorder="1" applyAlignment="1">
      <alignment vertical="center" wrapText="1"/>
    </xf>
    <xf numFmtId="3" fontId="7" fillId="0" borderId="39" xfId="0" applyNumberFormat="1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49" fontId="9" fillId="0" borderId="39" xfId="0" applyNumberFormat="1" applyFont="1" applyBorder="1" applyAlignment="1">
      <alignment vertical="center" wrapText="1"/>
    </xf>
    <xf numFmtId="0" fontId="7" fillId="36" borderId="36" xfId="0" applyFont="1" applyFill="1" applyBorder="1" applyAlignment="1">
      <alignment horizontal="center" vertical="center"/>
    </xf>
    <xf numFmtId="0" fontId="14" fillId="37" borderId="17" xfId="0" applyFont="1" applyFill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3" fontId="14" fillId="0" borderId="17" xfId="0" applyNumberFormat="1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9" fillId="0" borderId="17" xfId="0" applyFont="1" applyBorder="1" applyAlignment="1">
      <alignment vertical="center" wrapText="1"/>
    </xf>
    <xf numFmtId="0" fontId="8" fillId="0" borderId="55" xfId="0" applyFont="1" applyBorder="1" applyAlignment="1">
      <alignment horizontal="center" vertical="center"/>
    </xf>
    <xf numFmtId="49" fontId="9" fillId="0" borderId="17" xfId="0" applyNumberFormat="1" applyFont="1" applyBorder="1" applyAlignment="1">
      <alignment vertical="center" wrapText="1"/>
    </xf>
    <xf numFmtId="0" fontId="17" fillId="0" borderId="56" xfId="0" applyFont="1" applyBorder="1" applyAlignment="1">
      <alignment horizontal="center" vertical="center"/>
    </xf>
    <xf numFmtId="2" fontId="8" fillId="0" borderId="57" xfId="0" applyNumberFormat="1" applyFont="1" applyBorder="1" applyAlignment="1">
      <alignment vertical="center" wrapText="1"/>
    </xf>
    <xf numFmtId="0" fontId="8" fillId="0" borderId="58" xfId="0" applyFont="1" applyBorder="1" applyAlignment="1">
      <alignment horizontal="center" vertical="center"/>
    </xf>
    <xf numFmtId="2" fontId="8" fillId="0" borderId="58" xfId="0" applyNumberFormat="1" applyFont="1" applyBorder="1" applyAlignment="1">
      <alignment horizontal="center" vertical="center"/>
    </xf>
    <xf numFmtId="1" fontId="8" fillId="0" borderId="22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top" wrapText="1"/>
    </xf>
    <xf numFmtId="0" fontId="18" fillId="0" borderId="17" xfId="54" applyFont="1" applyBorder="1" applyAlignment="1">
      <alignment vertical="center" wrapText="1"/>
      <protection/>
    </xf>
    <xf numFmtId="0" fontId="18" fillId="43" borderId="17" xfId="54" applyFont="1" applyFill="1" applyBorder="1" applyAlignment="1">
      <alignment horizontal="center" vertical="center"/>
      <protection/>
    </xf>
    <xf numFmtId="0" fontId="8" fillId="0" borderId="17" xfId="0" applyFont="1" applyBorder="1" applyAlignment="1">
      <alignment horizontal="center" vertical="top" wrapText="1"/>
    </xf>
    <xf numFmtId="167" fontId="8" fillId="0" borderId="17" xfId="0" applyNumberFormat="1" applyFont="1" applyFill="1" applyBorder="1" applyAlignment="1">
      <alignment horizontal="center" vertical="center"/>
    </xf>
    <xf numFmtId="1" fontId="8" fillId="0" borderId="59" xfId="0" applyNumberFormat="1" applyFont="1" applyBorder="1" applyAlignment="1">
      <alignment horizontal="center" vertical="center"/>
    </xf>
    <xf numFmtId="0" fontId="8" fillId="0" borderId="17" xfId="0" applyFont="1" applyFill="1" applyBorder="1" applyAlignment="1">
      <alignment vertical="center"/>
    </xf>
    <xf numFmtId="3" fontId="8" fillId="0" borderId="32" xfId="0" applyNumberFormat="1" applyFont="1" applyFill="1" applyBorder="1" applyAlignment="1">
      <alignment horizontal="center" vertical="center"/>
    </xf>
    <xf numFmtId="3" fontId="8" fillId="0" borderId="18" xfId="0" applyNumberFormat="1" applyFont="1" applyFill="1" applyBorder="1" applyAlignment="1">
      <alignment horizontal="center" vertical="center"/>
    </xf>
    <xf numFmtId="3" fontId="7" fillId="0" borderId="56" xfId="0" applyNumberFormat="1" applyFont="1" applyFill="1" applyBorder="1" applyAlignment="1">
      <alignment horizontal="center" vertical="center"/>
    </xf>
    <xf numFmtId="3" fontId="8" fillId="0" borderId="60" xfId="0" applyNumberFormat="1" applyFont="1" applyFill="1" applyBorder="1" applyAlignment="1">
      <alignment horizontal="center" vertical="center"/>
    </xf>
    <xf numFmtId="4" fontId="8" fillId="0" borderId="17" xfId="0" applyNumberFormat="1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49" fontId="8" fillId="0" borderId="19" xfId="0" applyNumberFormat="1" applyFont="1" applyBorder="1" applyAlignment="1">
      <alignment vertical="center" wrapText="1"/>
    </xf>
    <xf numFmtId="0" fontId="8" fillId="0" borderId="1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8" fillId="0" borderId="61" xfId="0" applyNumberFormat="1" applyFont="1" applyFill="1" applyBorder="1" applyAlignment="1">
      <alignment horizontal="center" vertical="center"/>
    </xf>
    <xf numFmtId="3" fontId="8" fillId="0" borderId="32" xfId="0" applyNumberFormat="1" applyFont="1" applyFill="1" applyBorder="1" applyAlignment="1">
      <alignment horizontal="center" vertical="center"/>
    </xf>
    <xf numFmtId="3" fontId="7" fillId="0" borderId="60" xfId="0" applyNumberFormat="1" applyFont="1" applyFill="1" applyBorder="1" applyAlignment="1">
      <alignment horizontal="center" vertical="center"/>
    </xf>
    <xf numFmtId="3" fontId="8" fillId="0" borderId="60" xfId="0" applyNumberFormat="1" applyFont="1" applyFill="1" applyBorder="1" applyAlignment="1">
      <alignment horizontal="center" vertical="center"/>
    </xf>
    <xf numFmtId="167" fontId="8" fillId="0" borderId="62" xfId="0" applyNumberFormat="1" applyFont="1" applyFill="1" applyBorder="1" applyAlignment="1">
      <alignment horizontal="center" vertical="center"/>
    </xf>
    <xf numFmtId="166" fontId="8" fillId="0" borderId="18" xfId="0" applyNumberFormat="1" applyFont="1" applyFill="1" applyBorder="1" applyAlignment="1">
      <alignment horizontal="center" vertical="center"/>
    </xf>
    <xf numFmtId="0" fontId="56" fillId="0" borderId="18" xfId="0" applyFont="1" applyFill="1" applyBorder="1" applyAlignment="1">
      <alignment/>
    </xf>
    <xf numFmtId="4" fontId="8" fillId="0" borderId="17" xfId="0" applyNumberFormat="1" applyFont="1" applyFill="1" applyBorder="1" applyAlignment="1">
      <alignment horizontal="center" vertical="center" wrapText="1"/>
    </xf>
    <xf numFmtId="3" fontId="7" fillId="0" borderId="58" xfId="0" applyNumberFormat="1" applyFont="1" applyBorder="1" applyAlignment="1">
      <alignment horizontal="center" vertical="center"/>
    </xf>
    <xf numFmtId="4" fontId="8" fillId="0" borderId="15" xfId="0" applyNumberFormat="1" applyFont="1" applyFill="1" applyBorder="1" applyAlignment="1">
      <alignment horizontal="center" vertical="center"/>
    </xf>
    <xf numFmtId="0" fontId="8" fillId="44" borderId="18" xfId="0" applyFont="1" applyFill="1" applyBorder="1" applyAlignment="1">
      <alignment/>
    </xf>
    <xf numFmtId="0" fontId="0" fillId="44" borderId="18" xfId="0" applyFill="1" applyBorder="1" applyAlignment="1">
      <alignment/>
    </xf>
    <xf numFmtId="0" fontId="0" fillId="44" borderId="63" xfId="0" applyFill="1" applyBorder="1" applyAlignment="1">
      <alignment/>
    </xf>
    <xf numFmtId="167" fontId="8" fillId="0" borderId="32" xfId="0" applyNumberFormat="1" applyFont="1" applyFill="1" applyBorder="1" applyAlignment="1">
      <alignment horizontal="center" vertical="center"/>
    </xf>
    <xf numFmtId="167" fontId="8" fillId="0" borderId="17" xfId="0" applyNumberFormat="1" applyFont="1" applyBorder="1" applyAlignment="1">
      <alignment horizontal="center" vertical="center"/>
    </xf>
    <xf numFmtId="1" fontId="8" fillId="0" borderId="64" xfId="0" applyNumberFormat="1" applyFont="1" applyBorder="1" applyAlignment="1">
      <alignment horizontal="center" vertical="center"/>
    </xf>
    <xf numFmtId="3" fontId="7" fillId="0" borderId="65" xfId="0" applyNumberFormat="1" applyFont="1" applyBorder="1" applyAlignment="1">
      <alignment horizontal="center" vertical="center"/>
    </xf>
    <xf numFmtId="0" fontId="8" fillId="0" borderId="65" xfId="0" applyFont="1" applyBorder="1" applyAlignment="1">
      <alignment horizontal="center" vertical="center"/>
    </xf>
    <xf numFmtId="49" fontId="8" fillId="0" borderId="65" xfId="0" applyNumberFormat="1" applyFont="1" applyBorder="1" applyAlignment="1">
      <alignment vertical="center" wrapText="1"/>
    </xf>
    <xf numFmtId="0" fontId="8" fillId="0" borderId="65" xfId="0" applyFont="1" applyBorder="1" applyAlignment="1">
      <alignment horizontal="center" vertical="center"/>
    </xf>
    <xf numFmtId="3" fontId="14" fillId="0" borderId="18" xfId="0" applyNumberFormat="1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49" fontId="8" fillId="0" borderId="39" xfId="0" applyNumberFormat="1" applyFont="1" applyBorder="1" applyAlignment="1">
      <alignment vertical="center" wrapText="1"/>
    </xf>
    <xf numFmtId="49" fontId="8" fillId="0" borderId="66" xfId="0" applyNumberFormat="1" applyFont="1" applyBorder="1" applyAlignment="1">
      <alignment vertical="center" wrapText="1"/>
    </xf>
    <xf numFmtId="167" fontId="18" fillId="0" borderId="18" xfId="54" applyNumberFormat="1" applyFont="1" applyFill="1" applyBorder="1" applyAlignment="1">
      <alignment horizontal="center" vertical="center"/>
      <protection/>
    </xf>
    <xf numFmtId="3" fontId="8" fillId="0" borderId="67" xfId="0" applyNumberFormat="1" applyFont="1" applyFill="1" applyBorder="1" applyAlignment="1">
      <alignment horizontal="center" vertical="center"/>
    </xf>
    <xf numFmtId="49" fontId="9" fillId="0" borderId="39" xfId="0" applyNumberFormat="1" applyFont="1" applyBorder="1" applyAlignment="1">
      <alignment vertical="center" wrapText="1"/>
    </xf>
    <xf numFmtId="167" fontId="8" fillId="0" borderId="18" xfId="0" applyNumberFormat="1" applyFont="1" applyFill="1" applyBorder="1" applyAlignment="1">
      <alignment horizontal="center" vertical="center"/>
    </xf>
    <xf numFmtId="0" fontId="3" fillId="0" borderId="68" xfId="0" applyFont="1" applyBorder="1" applyAlignment="1">
      <alignment horizontal="center"/>
    </xf>
    <xf numFmtId="0" fontId="3" fillId="0" borderId="69" xfId="0" applyFont="1" applyBorder="1" applyAlignment="1">
      <alignment horizontal="center"/>
    </xf>
    <xf numFmtId="0" fontId="3" fillId="0" borderId="70" xfId="52" applyFont="1" applyBorder="1" applyAlignment="1">
      <alignment horizontal="center" vertical="center" wrapText="1"/>
      <protection/>
    </xf>
    <xf numFmtId="0" fontId="3" fillId="0" borderId="71" xfId="52" applyFont="1" applyBorder="1" applyAlignment="1">
      <alignment horizontal="center" vertical="center" wrapText="1"/>
      <protection/>
    </xf>
    <xf numFmtId="0" fontId="3" fillId="0" borderId="72" xfId="52" applyFont="1" applyBorder="1" applyAlignment="1">
      <alignment horizontal="center" vertical="center" wrapText="1"/>
      <protection/>
    </xf>
    <xf numFmtId="4" fontId="8" fillId="0" borderId="30" xfId="52" applyNumberFormat="1" applyFont="1" applyBorder="1" applyAlignment="1">
      <alignment horizontal="center" vertical="center" wrapText="1"/>
      <protection/>
    </xf>
    <xf numFmtId="0" fontId="3" fillId="0" borderId="73" xfId="0" applyFont="1" applyBorder="1" applyAlignment="1">
      <alignment horizontal="center" vertical="center"/>
    </xf>
    <xf numFmtId="0" fontId="8" fillId="45" borderId="74" xfId="0" applyFont="1" applyFill="1" applyBorder="1" applyAlignment="1">
      <alignment vertical="center"/>
    </xf>
    <xf numFmtId="0" fontId="8" fillId="45" borderId="75" xfId="0" applyFont="1" applyFill="1" applyBorder="1" applyAlignment="1">
      <alignment vertical="center"/>
    </xf>
    <xf numFmtId="0" fontId="8" fillId="45" borderId="76" xfId="0" applyFont="1" applyFill="1" applyBorder="1" applyAlignment="1">
      <alignment vertical="center"/>
    </xf>
    <xf numFmtId="0" fontId="3" fillId="0" borderId="36" xfId="52" applyFont="1" applyBorder="1" applyAlignment="1">
      <alignment horizontal="center" vertical="center" wrapText="1"/>
      <protection/>
    </xf>
    <xf numFmtId="0" fontId="3" fillId="0" borderId="37" xfId="52" applyFont="1" applyBorder="1" applyAlignment="1">
      <alignment horizontal="center" vertical="center" wrapText="1"/>
      <protection/>
    </xf>
    <xf numFmtId="0" fontId="3" fillId="0" borderId="29" xfId="52" applyFont="1" applyBorder="1" applyAlignment="1">
      <alignment horizontal="center" vertical="center" wrapText="1"/>
      <protection/>
    </xf>
    <xf numFmtId="4" fontId="8" fillId="0" borderId="17" xfId="52" applyNumberFormat="1" applyFont="1" applyBorder="1" applyAlignment="1">
      <alignment horizontal="center" vertical="center" wrapText="1"/>
      <protection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ne" xfId="51"/>
    <cellStyle name="Normalny_POL" xfId="52"/>
    <cellStyle name="Normalny_Przedmiar" xfId="53"/>
    <cellStyle name="Normalny_TER02" xfId="54"/>
    <cellStyle name="Obliczenia" xfId="55"/>
    <cellStyle name="Opis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63"/>
  <sheetViews>
    <sheetView tabSelected="1" zoomScaleSheetLayoutView="90" workbookViewId="0" topLeftCell="A88">
      <selection activeCell="J52" sqref="J52"/>
    </sheetView>
  </sheetViews>
  <sheetFormatPr defaultColWidth="9.00390625" defaultRowHeight="12.75"/>
  <cols>
    <col min="1" max="1" width="12.50390625" style="0" customWidth="1"/>
    <col min="2" max="2" width="22.375" style="0" customWidth="1"/>
    <col min="3" max="3" width="25.50390625" style="0" customWidth="1"/>
    <col min="4" max="4" width="67.125" style="0" customWidth="1"/>
    <col min="5" max="5" width="15.50390625" style="0" customWidth="1"/>
    <col min="6" max="6" width="17.50390625" style="0" customWidth="1"/>
    <col min="7" max="8" width="0" style="0" hidden="1" customWidth="1"/>
    <col min="9" max="255" width="9.125" style="0" customWidth="1"/>
  </cols>
  <sheetData>
    <row r="1" spans="1:256" s="3" customFormat="1" ht="15">
      <c r="A1" s="55" t="s">
        <v>0</v>
      </c>
      <c r="B1" s="56" t="s">
        <v>1</v>
      </c>
      <c r="C1" s="57" t="s">
        <v>2</v>
      </c>
      <c r="D1" s="58" t="s">
        <v>3</v>
      </c>
      <c r="E1" s="284" t="s">
        <v>4</v>
      </c>
      <c r="F1" s="285"/>
      <c r="G1" s="1" t="s">
        <v>5</v>
      </c>
      <c r="H1" s="2" t="s">
        <v>6</v>
      </c>
      <c r="IV1"/>
    </row>
    <row r="2" spans="1:8" ht="26.25">
      <c r="A2" s="59"/>
      <c r="B2" s="51" t="s">
        <v>7</v>
      </c>
      <c r="C2" s="52" t="s">
        <v>8</v>
      </c>
      <c r="D2" s="53" t="s">
        <v>9</v>
      </c>
      <c r="E2" s="54" t="s">
        <v>10</v>
      </c>
      <c r="F2" s="60" t="s">
        <v>11</v>
      </c>
      <c r="G2" s="4" t="s">
        <v>12</v>
      </c>
      <c r="H2" s="5" t="s">
        <v>12</v>
      </c>
    </row>
    <row r="3" spans="1:8" ht="19.5" customHeight="1">
      <c r="A3" s="61">
        <v>1</v>
      </c>
      <c r="B3" s="43" t="s">
        <v>13</v>
      </c>
      <c r="C3" s="44">
        <v>3</v>
      </c>
      <c r="D3" s="43" t="s">
        <v>14</v>
      </c>
      <c r="E3" s="44">
        <v>5</v>
      </c>
      <c r="F3" s="62">
        <v>6</v>
      </c>
      <c r="G3" s="6"/>
      <c r="H3" s="7"/>
    </row>
    <row r="4" spans="1:8" ht="37.5" customHeight="1">
      <c r="A4" s="132" t="s">
        <v>15</v>
      </c>
      <c r="B4" s="133" t="s">
        <v>16</v>
      </c>
      <c r="C4" s="134" t="s">
        <v>15</v>
      </c>
      <c r="D4" s="135" t="s">
        <v>49</v>
      </c>
      <c r="E4" s="134" t="s">
        <v>15</v>
      </c>
      <c r="F4" s="136" t="s">
        <v>15</v>
      </c>
      <c r="G4" s="6"/>
      <c r="H4" s="7"/>
    </row>
    <row r="5" spans="1:8" ht="37.5" customHeight="1">
      <c r="A5" s="94" t="s">
        <v>15</v>
      </c>
      <c r="B5" s="96" t="s">
        <v>15</v>
      </c>
      <c r="C5" s="93" t="s">
        <v>17</v>
      </c>
      <c r="D5" s="95" t="s">
        <v>18</v>
      </c>
      <c r="E5" s="96" t="s">
        <v>15</v>
      </c>
      <c r="F5" s="97" t="s">
        <v>15</v>
      </c>
      <c r="G5" s="8" t="s">
        <v>15</v>
      </c>
      <c r="H5" s="9" t="s">
        <v>15</v>
      </c>
    </row>
    <row r="6" spans="1:8" ht="37.5" customHeight="1">
      <c r="A6" s="63" t="s">
        <v>15</v>
      </c>
      <c r="B6" s="34" t="s">
        <v>15</v>
      </c>
      <c r="C6" s="38" t="s">
        <v>19</v>
      </c>
      <c r="D6" s="36" t="s">
        <v>20</v>
      </c>
      <c r="E6" s="34" t="s">
        <v>15</v>
      </c>
      <c r="F6" s="64" t="s">
        <v>15</v>
      </c>
      <c r="G6" s="6" t="s">
        <v>15</v>
      </c>
      <c r="H6" s="7" t="s">
        <v>15</v>
      </c>
    </row>
    <row r="7" spans="1:8" ht="37.5" customHeight="1">
      <c r="A7" s="65">
        <v>1</v>
      </c>
      <c r="B7" s="35"/>
      <c r="C7" s="38"/>
      <c r="D7" s="45" t="s">
        <v>187</v>
      </c>
      <c r="E7" s="38" t="s">
        <v>21</v>
      </c>
      <c r="F7" s="261">
        <f>ROUND(1532/1000,3)</f>
        <v>1.532</v>
      </c>
      <c r="G7" s="10"/>
      <c r="H7" s="11"/>
    </row>
    <row r="8" spans="1:8" ht="12.75" customHeight="1" hidden="1">
      <c r="A8" s="63"/>
      <c r="B8" s="34"/>
      <c r="C8" s="38"/>
      <c r="D8" s="36"/>
      <c r="E8" s="34"/>
      <c r="F8" s="160"/>
      <c r="G8" s="10"/>
      <c r="H8" s="11"/>
    </row>
    <row r="9" spans="1:8" ht="15" hidden="1">
      <c r="A9" s="65"/>
      <c r="B9" s="35"/>
      <c r="C9" s="38"/>
      <c r="D9" s="45"/>
      <c r="E9" s="38"/>
      <c r="F9" s="157"/>
      <c r="G9" s="10"/>
      <c r="H9" s="11"/>
    </row>
    <row r="10" spans="1:8" ht="12.75" customHeight="1" hidden="1">
      <c r="A10" s="63"/>
      <c r="B10" s="34"/>
      <c r="C10" s="38"/>
      <c r="D10" s="36"/>
      <c r="E10" s="46"/>
      <c r="F10" s="160"/>
      <c r="G10" s="10"/>
      <c r="H10" s="11"/>
    </row>
    <row r="11" spans="1:8" ht="12.75" customHeight="1" hidden="1">
      <c r="A11" s="65"/>
      <c r="B11" s="35"/>
      <c r="C11" s="38"/>
      <c r="D11" s="45"/>
      <c r="E11" s="38"/>
      <c r="F11" s="157"/>
      <c r="G11" s="10"/>
      <c r="H11" s="11"/>
    </row>
    <row r="12" spans="1:8" ht="12.75" customHeight="1" hidden="1">
      <c r="A12" s="68"/>
      <c r="B12" s="48"/>
      <c r="C12" s="48"/>
      <c r="D12" s="48"/>
      <c r="E12" s="48"/>
      <c r="F12" s="262"/>
      <c r="G12" s="88"/>
      <c r="H12" s="89"/>
    </row>
    <row r="13" spans="1:8" ht="12.75" customHeight="1" hidden="1">
      <c r="A13" s="68"/>
      <c r="B13" s="48"/>
      <c r="C13" s="48"/>
      <c r="D13" s="48"/>
      <c r="E13" s="48"/>
      <c r="F13" s="262"/>
      <c r="G13" s="88"/>
      <c r="H13" s="89"/>
    </row>
    <row r="14" spans="1:8" ht="12.75" customHeight="1" hidden="1">
      <c r="A14" s="68"/>
      <c r="B14" s="48"/>
      <c r="C14" s="48"/>
      <c r="D14" s="48"/>
      <c r="E14" s="48"/>
      <c r="F14" s="262"/>
      <c r="G14" s="88"/>
      <c r="H14" s="89"/>
    </row>
    <row r="15" spans="1:8" ht="12.75" customHeight="1" hidden="1">
      <c r="A15" s="68"/>
      <c r="B15" s="48"/>
      <c r="C15" s="48"/>
      <c r="D15" s="48"/>
      <c r="E15" s="48"/>
      <c r="F15" s="262"/>
      <c r="G15" s="88"/>
      <c r="H15" s="89"/>
    </row>
    <row r="16" spans="1:8" ht="12.75" customHeight="1" hidden="1">
      <c r="A16" s="68"/>
      <c r="B16" s="48"/>
      <c r="C16" s="48"/>
      <c r="D16" s="48"/>
      <c r="E16" s="48"/>
      <c r="F16" s="262"/>
      <c r="G16" s="88"/>
      <c r="H16" s="89"/>
    </row>
    <row r="17" spans="1:8" ht="12.75" hidden="1">
      <c r="A17" s="68"/>
      <c r="B17" s="48"/>
      <c r="C17" s="48"/>
      <c r="D17" s="48"/>
      <c r="E17" s="48"/>
      <c r="F17" s="262"/>
      <c r="G17" s="88"/>
      <c r="H17" s="89"/>
    </row>
    <row r="18" spans="1:8" ht="12.75" hidden="1">
      <c r="A18" s="68"/>
      <c r="B18" s="48"/>
      <c r="C18" s="48"/>
      <c r="D18" s="48"/>
      <c r="E18" s="48"/>
      <c r="F18" s="159"/>
      <c r="G18" s="12"/>
      <c r="H18" s="13"/>
    </row>
    <row r="19" spans="1:8" ht="37.5" customHeight="1">
      <c r="A19" s="65">
        <f>A7+1</f>
        <v>2</v>
      </c>
      <c r="B19" s="35"/>
      <c r="C19" s="38"/>
      <c r="D19" s="45" t="s">
        <v>116</v>
      </c>
      <c r="E19" s="38" t="s">
        <v>113</v>
      </c>
      <c r="F19" s="157">
        <v>1</v>
      </c>
      <c r="G19" s="12"/>
      <c r="H19" s="13"/>
    </row>
    <row r="20" spans="1:8" ht="37.5" customHeight="1">
      <c r="A20" s="163" t="s">
        <v>15</v>
      </c>
      <c r="B20" s="42" t="s">
        <v>15</v>
      </c>
      <c r="C20" s="178" t="s">
        <v>85</v>
      </c>
      <c r="D20" s="36" t="s">
        <v>86</v>
      </c>
      <c r="E20" s="15" t="s">
        <v>15</v>
      </c>
      <c r="F20" s="186" t="s">
        <v>15</v>
      </c>
      <c r="G20" s="12"/>
      <c r="H20" s="13"/>
    </row>
    <row r="21" spans="1:8" ht="46.5">
      <c r="A21" s="65">
        <f>A19+1</f>
        <v>3</v>
      </c>
      <c r="B21" s="35"/>
      <c r="C21" s="38"/>
      <c r="D21" s="153" t="s">
        <v>157</v>
      </c>
      <c r="E21" s="124" t="s">
        <v>24</v>
      </c>
      <c r="F21" s="247">
        <f>ROUND(2*(1525-275)*2,0)</f>
        <v>5000</v>
      </c>
      <c r="G21" s="12"/>
      <c r="H21" s="13"/>
    </row>
    <row r="22" spans="1:8" ht="37.5" customHeight="1">
      <c r="A22" s="148" t="s">
        <v>15</v>
      </c>
      <c r="B22" s="149" t="s">
        <v>15</v>
      </c>
      <c r="C22" s="150" t="s">
        <v>62</v>
      </c>
      <c r="D22" s="151" t="s">
        <v>63</v>
      </c>
      <c r="E22" s="152" t="s">
        <v>15</v>
      </c>
      <c r="F22" s="161" t="s">
        <v>15</v>
      </c>
      <c r="G22" s="12"/>
      <c r="H22" s="13"/>
    </row>
    <row r="23" spans="1:8" ht="62.25">
      <c r="A23" s="125">
        <f>A21+1</f>
        <v>4</v>
      </c>
      <c r="B23" s="126"/>
      <c r="C23" s="124"/>
      <c r="D23" s="37" t="s">
        <v>247</v>
      </c>
      <c r="E23" s="38" t="s">
        <v>24</v>
      </c>
      <c r="F23" s="247">
        <f>F60</f>
        <v>209</v>
      </c>
      <c r="G23" s="12"/>
      <c r="H23" s="13"/>
    </row>
    <row r="24" spans="1:8" ht="62.25">
      <c r="A24" s="125">
        <f aca="true" t="shared" si="0" ref="A24:A35">A23+1</f>
        <v>5</v>
      </c>
      <c r="B24" s="126"/>
      <c r="C24" s="124"/>
      <c r="D24" s="37" t="s">
        <v>248</v>
      </c>
      <c r="E24" s="38" t="s">
        <v>24</v>
      </c>
      <c r="F24" s="247">
        <f>F23</f>
        <v>209</v>
      </c>
      <c r="G24" s="12"/>
      <c r="H24" s="13"/>
    </row>
    <row r="25" spans="1:8" ht="62.25">
      <c r="A25" s="125">
        <f t="shared" si="0"/>
        <v>6</v>
      </c>
      <c r="B25" s="126"/>
      <c r="C25" s="124"/>
      <c r="D25" s="37" t="s">
        <v>225</v>
      </c>
      <c r="E25" s="38" t="s">
        <v>24</v>
      </c>
      <c r="F25" s="247">
        <f>(35+19)+(4+1+12+191+11)</f>
        <v>273</v>
      </c>
      <c r="G25" s="12"/>
      <c r="H25" s="13"/>
    </row>
    <row r="26" spans="1:8" ht="62.25">
      <c r="A26" s="125">
        <f t="shared" si="0"/>
        <v>7</v>
      </c>
      <c r="B26" s="126"/>
      <c r="C26" s="124"/>
      <c r="D26" s="37" t="s">
        <v>155</v>
      </c>
      <c r="E26" s="38" t="s">
        <v>24</v>
      </c>
      <c r="F26" s="247">
        <f>32+36+27</f>
        <v>95</v>
      </c>
      <c r="G26" s="12"/>
      <c r="H26" s="13"/>
    </row>
    <row r="27" spans="1:8" ht="62.25">
      <c r="A27" s="125">
        <f t="shared" si="0"/>
        <v>8</v>
      </c>
      <c r="B27" s="126"/>
      <c r="C27" s="124"/>
      <c r="D27" s="37" t="s">
        <v>239</v>
      </c>
      <c r="E27" s="38" t="s">
        <v>24</v>
      </c>
      <c r="F27" s="247">
        <f>7+8+6+6+8+8</f>
        <v>43</v>
      </c>
      <c r="G27" s="12"/>
      <c r="H27" s="13"/>
    </row>
    <row r="28" spans="1:8" ht="62.25">
      <c r="A28" s="125">
        <f t="shared" si="0"/>
        <v>9</v>
      </c>
      <c r="B28" s="126"/>
      <c r="C28" s="124"/>
      <c r="D28" s="37" t="s">
        <v>226</v>
      </c>
      <c r="E28" s="38" t="s">
        <v>24</v>
      </c>
      <c r="F28" s="247">
        <f>F25</f>
        <v>273</v>
      </c>
      <c r="G28" s="12"/>
      <c r="H28" s="13"/>
    </row>
    <row r="29" spans="1:8" ht="62.25">
      <c r="A29" s="125">
        <f t="shared" si="0"/>
        <v>10</v>
      </c>
      <c r="B29" s="126"/>
      <c r="C29" s="124"/>
      <c r="D29" s="37" t="s">
        <v>156</v>
      </c>
      <c r="E29" s="38" t="s">
        <v>24</v>
      </c>
      <c r="F29" s="247">
        <f>F26</f>
        <v>95</v>
      </c>
      <c r="G29" s="12"/>
      <c r="H29" s="13"/>
    </row>
    <row r="30" spans="1:8" ht="62.25">
      <c r="A30" s="125">
        <f t="shared" si="0"/>
        <v>11</v>
      </c>
      <c r="B30" s="126"/>
      <c r="C30" s="124"/>
      <c r="D30" s="37" t="s">
        <v>240</v>
      </c>
      <c r="E30" s="38" t="s">
        <v>24</v>
      </c>
      <c r="F30" s="247">
        <f>F27</f>
        <v>43</v>
      </c>
      <c r="G30" s="12"/>
      <c r="H30" s="13"/>
    </row>
    <row r="31" spans="1:8" ht="62.25">
      <c r="A31" s="125">
        <f t="shared" si="0"/>
        <v>12</v>
      </c>
      <c r="B31" s="126"/>
      <c r="C31" s="124"/>
      <c r="D31" s="153" t="s">
        <v>153</v>
      </c>
      <c r="E31" s="124" t="s">
        <v>51</v>
      </c>
      <c r="F31" s="247">
        <f>10+11+10+8+9+12+6+6</f>
        <v>72</v>
      </c>
      <c r="G31" s="12"/>
      <c r="H31" s="13"/>
    </row>
    <row r="32" spans="1:8" ht="46.5">
      <c r="A32" s="125">
        <f t="shared" si="0"/>
        <v>13</v>
      </c>
      <c r="B32" s="126"/>
      <c r="C32" s="124"/>
      <c r="D32" s="153" t="s">
        <v>189</v>
      </c>
      <c r="E32" s="124" t="s">
        <v>51</v>
      </c>
      <c r="F32" s="269">
        <f>4.5</f>
        <v>4.5</v>
      </c>
      <c r="G32" s="12"/>
      <c r="H32" s="13"/>
    </row>
    <row r="33" spans="1:8" ht="46.5">
      <c r="A33" s="125">
        <f t="shared" si="0"/>
        <v>14</v>
      </c>
      <c r="B33" s="126"/>
      <c r="C33" s="124"/>
      <c r="D33" s="153" t="s">
        <v>197</v>
      </c>
      <c r="E33" s="124" t="s">
        <v>54</v>
      </c>
      <c r="F33" s="247">
        <v>2</v>
      </c>
      <c r="G33" s="12"/>
      <c r="H33" s="13"/>
    </row>
    <row r="34" spans="1:8" ht="62.25">
      <c r="A34" s="125">
        <f t="shared" si="0"/>
        <v>15</v>
      </c>
      <c r="B34" s="126"/>
      <c r="C34" s="124"/>
      <c r="D34" s="153" t="s">
        <v>196</v>
      </c>
      <c r="E34" s="124" t="s">
        <v>54</v>
      </c>
      <c r="F34" s="247">
        <f>1+1+1+1</f>
        <v>4</v>
      </c>
      <c r="G34" s="12"/>
      <c r="H34" s="13"/>
    </row>
    <row r="35" spans="1:8" ht="46.5">
      <c r="A35" s="125">
        <f t="shared" si="0"/>
        <v>16</v>
      </c>
      <c r="B35" s="126"/>
      <c r="C35" s="124"/>
      <c r="D35" s="153" t="s">
        <v>151</v>
      </c>
      <c r="E35" s="124" t="s">
        <v>54</v>
      </c>
      <c r="F35" s="247">
        <v>1</v>
      </c>
      <c r="G35" s="12"/>
      <c r="H35" s="13"/>
    </row>
    <row r="36" spans="1:8" ht="46.5">
      <c r="A36" s="132" t="s">
        <v>15</v>
      </c>
      <c r="B36" s="133" t="s">
        <v>27</v>
      </c>
      <c r="C36" s="134" t="s">
        <v>15</v>
      </c>
      <c r="D36" s="135" t="s">
        <v>50</v>
      </c>
      <c r="E36" s="134" t="s">
        <v>15</v>
      </c>
      <c r="F36" s="136" t="s">
        <v>15</v>
      </c>
      <c r="G36" s="12"/>
      <c r="H36" s="13"/>
    </row>
    <row r="37" spans="1:8" ht="37.5" customHeight="1">
      <c r="A37" s="140" t="s">
        <v>15</v>
      </c>
      <c r="B37" s="121" t="s">
        <v>15</v>
      </c>
      <c r="C37" s="119" t="s">
        <v>90</v>
      </c>
      <c r="D37" s="120" t="s">
        <v>91</v>
      </c>
      <c r="E37" s="121" t="s">
        <v>15</v>
      </c>
      <c r="F37" s="122" t="s">
        <v>15</v>
      </c>
      <c r="G37" s="12"/>
      <c r="H37" s="13"/>
    </row>
    <row r="38" spans="1:8" ht="37.5" customHeight="1">
      <c r="A38" s="163" t="s">
        <v>15</v>
      </c>
      <c r="B38" s="123" t="s">
        <v>15</v>
      </c>
      <c r="C38" s="124" t="s">
        <v>92</v>
      </c>
      <c r="D38" s="164" t="s">
        <v>93</v>
      </c>
      <c r="E38" s="15" t="s">
        <v>15</v>
      </c>
      <c r="F38" s="165" t="s">
        <v>15</v>
      </c>
      <c r="G38" s="12"/>
      <c r="H38" s="13"/>
    </row>
    <row r="39" spans="1:8" ht="62.25">
      <c r="A39" s="137">
        <f>A35+1</f>
        <v>17</v>
      </c>
      <c r="B39" s="91"/>
      <c r="C39" s="39"/>
      <c r="D39" s="92" t="s">
        <v>223</v>
      </c>
      <c r="E39" s="39" t="s">
        <v>24</v>
      </c>
      <c r="F39" s="248">
        <f>F61</f>
        <v>378</v>
      </c>
      <c r="G39" s="12"/>
      <c r="H39" s="13"/>
    </row>
    <row r="40" spans="1:8" ht="62.25">
      <c r="A40" s="137">
        <f aca="true" t="shared" si="1" ref="A40:A45">A39+1</f>
        <v>18</v>
      </c>
      <c r="B40" s="91"/>
      <c r="C40" s="39"/>
      <c r="D40" s="92" t="s">
        <v>246</v>
      </c>
      <c r="E40" s="39" t="s">
        <v>24</v>
      </c>
      <c r="F40" s="248">
        <f>F60</f>
        <v>209</v>
      </c>
      <c r="G40" s="12"/>
      <c r="H40" s="13"/>
    </row>
    <row r="41" spans="1:8" ht="62.25">
      <c r="A41" s="137">
        <f t="shared" si="1"/>
        <v>19</v>
      </c>
      <c r="B41" s="91"/>
      <c r="C41" s="39"/>
      <c r="D41" s="92" t="s">
        <v>254</v>
      </c>
      <c r="E41" s="39" t="s">
        <v>24</v>
      </c>
      <c r="F41" s="248">
        <f>F62</f>
        <v>43</v>
      </c>
      <c r="G41" s="12"/>
      <c r="H41" s="13"/>
    </row>
    <row r="42" spans="1:8" ht="46.5">
      <c r="A42" s="137">
        <f t="shared" si="1"/>
        <v>20</v>
      </c>
      <c r="B42" s="91"/>
      <c r="C42" s="39"/>
      <c r="D42" s="92" t="s">
        <v>215</v>
      </c>
      <c r="E42" s="39" t="s">
        <v>24</v>
      </c>
      <c r="F42" s="248">
        <f>F63</f>
        <v>2182</v>
      </c>
      <c r="G42" s="12"/>
      <c r="H42" s="13"/>
    </row>
    <row r="43" spans="1:8" ht="46.5">
      <c r="A43" s="137">
        <f t="shared" si="1"/>
        <v>21</v>
      </c>
      <c r="B43" s="91"/>
      <c r="C43" s="39"/>
      <c r="D43" s="92" t="s">
        <v>231</v>
      </c>
      <c r="E43" s="39" t="s">
        <v>24</v>
      </c>
      <c r="F43" s="248">
        <f>F64</f>
        <v>729</v>
      </c>
      <c r="G43" s="12"/>
      <c r="H43" s="13"/>
    </row>
    <row r="44" spans="1:8" ht="46.5">
      <c r="A44" s="137">
        <f t="shared" si="1"/>
        <v>22</v>
      </c>
      <c r="B44" s="91"/>
      <c r="C44" s="39"/>
      <c r="D44" s="92" t="s">
        <v>193</v>
      </c>
      <c r="E44" s="39" t="s">
        <v>24</v>
      </c>
      <c r="F44" s="248">
        <f>F65</f>
        <v>397</v>
      </c>
      <c r="G44" s="12"/>
      <c r="H44" s="13"/>
    </row>
    <row r="45" spans="1:8" ht="37.5" customHeight="1">
      <c r="A45" s="137">
        <f t="shared" si="1"/>
        <v>23</v>
      </c>
      <c r="B45" s="174"/>
      <c r="C45" s="174"/>
      <c r="D45" s="127" t="s">
        <v>270</v>
      </c>
      <c r="E45" s="124" t="s">
        <v>94</v>
      </c>
      <c r="F45" s="257">
        <f>ROUND((1442-100)*0.8*0.5+(1520-1442)*1*0.8,0)</f>
        <v>599</v>
      </c>
      <c r="G45" s="12"/>
      <c r="H45" s="13"/>
    </row>
    <row r="46" spans="1:8" ht="37.5" customHeight="1">
      <c r="A46" s="227" t="s">
        <v>15</v>
      </c>
      <c r="B46" s="121" t="s">
        <v>15</v>
      </c>
      <c r="C46" s="168" t="s">
        <v>74</v>
      </c>
      <c r="D46" s="169" t="s">
        <v>100</v>
      </c>
      <c r="E46" s="228" t="s">
        <v>15</v>
      </c>
      <c r="F46" s="97" t="s">
        <v>15</v>
      </c>
      <c r="G46" s="12"/>
      <c r="H46" s="13"/>
    </row>
    <row r="47" spans="1:8" ht="37.5" customHeight="1">
      <c r="A47" s="163" t="s">
        <v>15</v>
      </c>
      <c r="B47" s="123" t="s">
        <v>15</v>
      </c>
      <c r="C47" s="39" t="s">
        <v>106</v>
      </c>
      <c r="D47" s="36" t="s">
        <v>107</v>
      </c>
      <c r="E47" s="15" t="s">
        <v>15</v>
      </c>
      <c r="F47" s="165" t="s">
        <v>15</v>
      </c>
      <c r="G47" s="12"/>
      <c r="H47" s="13"/>
    </row>
    <row r="48" spans="1:11" ht="46.5">
      <c r="A48" s="138">
        <f>A45+1</f>
        <v>24</v>
      </c>
      <c r="B48" s="91"/>
      <c r="C48" s="39"/>
      <c r="D48" s="45" t="s">
        <v>185</v>
      </c>
      <c r="E48" s="38" t="s">
        <v>94</v>
      </c>
      <c r="F48" s="157">
        <f>ROUND(2*(7*0.3*1.2),0)</f>
        <v>5</v>
      </c>
      <c r="G48" s="12"/>
      <c r="H48" s="13"/>
      <c r="K48" s="255"/>
    </row>
    <row r="49" spans="1:8" ht="37.5" customHeight="1">
      <c r="A49" s="63" t="s">
        <v>15</v>
      </c>
      <c r="B49" s="42" t="s">
        <v>15</v>
      </c>
      <c r="C49" s="38" t="s">
        <v>114</v>
      </c>
      <c r="D49" s="36" t="s">
        <v>115</v>
      </c>
      <c r="E49" s="34" t="s">
        <v>15</v>
      </c>
      <c r="F49" s="160" t="s">
        <v>15</v>
      </c>
      <c r="G49" s="12"/>
      <c r="H49" s="13"/>
    </row>
    <row r="50" spans="1:8" ht="62.25">
      <c r="A50" s="239">
        <f>A48+1</f>
        <v>25</v>
      </c>
      <c r="B50" s="240"/>
      <c r="C50" s="39"/>
      <c r="D50" s="241" t="s">
        <v>238</v>
      </c>
      <c r="E50" s="242" t="s">
        <v>51</v>
      </c>
      <c r="F50" s="280">
        <f>6.5+8*2.5+5*6.5+2.5</f>
        <v>61.5</v>
      </c>
      <c r="G50" s="12"/>
      <c r="H50" s="13"/>
    </row>
    <row r="51" spans="1:8" ht="62.25">
      <c r="A51" s="166">
        <f>A50+1</f>
        <v>26</v>
      </c>
      <c r="B51" s="174"/>
      <c r="C51" s="124"/>
      <c r="D51" s="153" t="s">
        <v>236</v>
      </c>
      <c r="E51" s="124" t="s">
        <v>54</v>
      </c>
      <c r="F51" s="247">
        <v>6</v>
      </c>
      <c r="G51" s="12"/>
      <c r="H51" s="13"/>
    </row>
    <row r="52" spans="1:8" ht="62.25">
      <c r="A52" s="166">
        <f>A51+1</f>
        <v>27</v>
      </c>
      <c r="B52" s="174"/>
      <c r="C52" s="124"/>
      <c r="D52" s="153" t="s">
        <v>237</v>
      </c>
      <c r="E52" s="124" t="s">
        <v>54</v>
      </c>
      <c r="F52" s="247">
        <v>9</v>
      </c>
      <c r="G52" s="12"/>
      <c r="H52" s="13"/>
    </row>
    <row r="53" spans="1:8" ht="37.5" customHeight="1">
      <c r="A53" s="94" t="s">
        <v>15</v>
      </c>
      <c r="B53" s="96" t="s">
        <v>15</v>
      </c>
      <c r="C53" s="93" t="s">
        <v>22</v>
      </c>
      <c r="D53" s="95" t="s">
        <v>23</v>
      </c>
      <c r="E53" s="96" t="s">
        <v>15</v>
      </c>
      <c r="F53" s="97" t="s">
        <v>15</v>
      </c>
      <c r="G53" s="98"/>
      <c r="H53" s="99"/>
    </row>
    <row r="54" spans="1:8" ht="12.75" customHeight="1" hidden="1">
      <c r="A54" s="68"/>
      <c r="B54" s="48"/>
      <c r="C54" s="48"/>
      <c r="D54" s="48"/>
      <c r="E54" s="48"/>
      <c r="F54" s="69"/>
      <c r="G54" s="12"/>
      <c r="H54" s="13"/>
    </row>
    <row r="55" spans="1:10" ht="12.75" customHeight="1" hidden="1">
      <c r="A55" s="68"/>
      <c r="B55" s="48"/>
      <c r="C55" s="48"/>
      <c r="D55" s="48"/>
      <c r="E55" s="48"/>
      <c r="F55" s="69"/>
      <c r="G55" s="12"/>
      <c r="H55" s="13"/>
      <c r="J55" s="16"/>
    </row>
    <row r="56" spans="1:10" ht="12.75" customHeight="1" hidden="1">
      <c r="A56" s="68"/>
      <c r="B56" s="48"/>
      <c r="C56" s="48"/>
      <c r="D56" s="48"/>
      <c r="E56" s="48"/>
      <c r="F56" s="69"/>
      <c r="G56" s="12"/>
      <c r="H56" s="13"/>
      <c r="J56" s="16"/>
    </row>
    <row r="57" spans="1:10" ht="12.75" customHeight="1" hidden="1">
      <c r="A57" s="68"/>
      <c r="B57" s="48"/>
      <c r="C57" s="48"/>
      <c r="D57" s="48"/>
      <c r="E57" s="48"/>
      <c r="F57" s="69"/>
      <c r="G57" s="12"/>
      <c r="H57" s="13"/>
      <c r="J57" s="16"/>
    </row>
    <row r="58" spans="1:10" ht="12.75" customHeight="1" hidden="1">
      <c r="A58" s="68"/>
      <c r="B58" s="48"/>
      <c r="C58" s="48"/>
      <c r="D58" s="48"/>
      <c r="E58" s="48"/>
      <c r="F58" s="69"/>
      <c r="G58" s="12"/>
      <c r="H58" s="13"/>
      <c r="J58" s="16"/>
    </row>
    <row r="59" spans="1:10" ht="37.5" customHeight="1">
      <c r="A59" s="63" t="s">
        <v>15</v>
      </c>
      <c r="B59" s="42" t="s">
        <v>15</v>
      </c>
      <c r="C59" s="39" t="s">
        <v>39</v>
      </c>
      <c r="D59" s="90" t="s">
        <v>40</v>
      </c>
      <c r="E59" s="40" t="s">
        <v>15</v>
      </c>
      <c r="F59" s="41" t="s">
        <v>15</v>
      </c>
      <c r="G59" s="12"/>
      <c r="H59" s="13"/>
      <c r="J59" s="16"/>
    </row>
    <row r="60" spans="1:10" ht="46.5">
      <c r="A60" s="137">
        <f>A52+1</f>
        <v>28</v>
      </c>
      <c r="B60" s="91"/>
      <c r="C60" s="39"/>
      <c r="D60" s="92" t="s">
        <v>245</v>
      </c>
      <c r="E60" s="39" t="s">
        <v>24</v>
      </c>
      <c r="F60" s="248">
        <f>F88</f>
        <v>209</v>
      </c>
      <c r="G60" s="190">
        <f>ROUND(20*(3.5+2*0.06)+2*6,0)</f>
        <v>84</v>
      </c>
      <c r="H60" s="113">
        <f>ROUND(20*(3.5+2*0.06)+2*6,0)</f>
        <v>84</v>
      </c>
      <c r="J60" s="16"/>
    </row>
    <row r="61" spans="1:10" ht="46.5">
      <c r="A61" s="137">
        <f>A60+1</f>
        <v>29</v>
      </c>
      <c r="B61" s="91"/>
      <c r="C61" s="39"/>
      <c r="D61" s="92" t="s">
        <v>222</v>
      </c>
      <c r="E61" s="39" t="s">
        <v>24</v>
      </c>
      <c r="F61" s="248">
        <f>F69</f>
        <v>378</v>
      </c>
      <c r="G61" s="175"/>
      <c r="H61" s="175"/>
      <c r="J61" s="16"/>
    </row>
    <row r="62" spans="1:10" ht="46.5">
      <c r="A62" s="137">
        <f>A61+1</f>
        <v>30</v>
      </c>
      <c r="B62" s="91"/>
      <c r="C62" s="39"/>
      <c r="D62" s="92" t="s">
        <v>253</v>
      </c>
      <c r="E62" s="39" t="s">
        <v>24</v>
      </c>
      <c r="F62" s="248">
        <f>F70</f>
        <v>43</v>
      </c>
      <c r="G62" s="175"/>
      <c r="H62" s="175"/>
      <c r="J62" s="16"/>
    </row>
    <row r="63" spans="1:10" ht="37.5" customHeight="1">
      <c r="A63" s="137">
        <f>A62+1</f>
        <v>31</v>
      </c>
      <c r="B63" s="91"/>
      <c r="C63" s="39"/>
      <c r="D63" s="92" t="s">
        <v>212</v>
      </c>
      <c r="E63" s="39" t="s">
        <v>24</v>
      </c>
      <c r="F63" s="248">
        <f>F67</f>
        <v>2182</v>
      </c>
      <c r="G63" s="175"/>
      <c r="H63" s="175"/>
      <c r="J63" s="16"/>
    </row>
    <row r="64" spans="1:10" ht="46.5">
      <c r="A64" s="137">
        <f>A63+1</f>
        <v>32</v>
      </c>
      <c r="B64" s="91"/>
      <c r="C64" s="39"/>
      <c r="D64" s="92" t="s">
        <v>230</v>
      </c>
      <c r="E64" s="39" t="s">
        <v>24</v>
      </c>
      <c r="F64" s="248">
        <f>F68</f>
        <v>729</v>
      </c>
      <c r="G64" s="175"/>
      <c r="H64" s="175"/>
      <c r="J64" s="16"/>
    </row>
    <row r="65" spans="1:10" ht="46.5">
      <c r="A65" s="137">
        <f>A64+1</f>
        <v>33</v>
      </c>
      <c r="B65" s="91"/>
      <c r="C65" s="39"/>
      <c r="D65" s="92" t="s">
        <v>192</v>
      </c>
      <c r="E65" s="39" t="s">
        <v>24</v>
      </c>
      <c r="F65" s="248">
        <f>F71</f>
        <v>397</v>
      </c>
      <c r="G65" s="175"/>
      <c r="H65" s="175"/>
      <c r="J65" s="16"/>
    </row>
    <row r="66" spans="1:10" ht="37.5" customHeight="1">
      <c r="A66" s="221" t="s">
        <v>15</v>
      </c>
      <c r="B66" s="123" t="s">
        <v>15</v>
      </c>
      <c r="C66" s="191" t="s">
        <v>96</v>
      </c>
      <c r="D66" s="192" t="s">
        <v>97</v>
      </c>
      <c r="E66" s="193" t="s">
        <v>15</v>
      </c>
      <c r="F66" s="186" t="s">
        <v>15</v>
      </c>
      <c r="G66" s="175"/>
      <c r="H66" s="175"/>
      <c r="J66" s="16"/>
    </row>
    <row r="67" spans="1:10" ht="37.5" customHeight="1">
      <c r="A67" s="194">
        <f>A65+1</f>
        <v>34</v>
      </c>
      <c r="B67" s="222"/>
      <c r="C67" s="191"/>
      <c r="D67" s="223" t="s">
        <v>211</v>
      </c>
      <c r="E67" s="191" t="s">
        <v>24</v>
      </c>
      <c r="F67" s="250">
        <f>3+2179</f>
        <v>2182</v>
      </c>
      <c r="G67" s="175"/>
      <c r="H67" s="175"/>
      <c r="J67" s="16"/>
    </row>
    <row r="68" spans="1:10" ht="46.5">
      <c r="A68" s="194">
        <f>A67+1</f>
        <v>35</v>
      </c>
      <c r="B68" s="222"/>
      <c r="C68" s="191"/>
      <c r="D68" s="223" t="s">
        <v>229</v>
      </c>
      <c r="E68" s="191" t="s">
        <v>24</v>
      </c>
      <c r="F68" s="250">
        <f>F92</f>
        <v>729</v>
      </c>
      <c r="G68" s="175"/>
      <c r="H68" s="175"/>
      <c r="J68" s="16"/>
    </row>
    <row r="69" spans="1:10" ht="46.5">
      <c r="A69" s="194">
        <f>A68+1</f>
        <v>36</v>
      </c>
      <c r="B69" s="222"/>
      <c r="C69" s="191"/>
      <c r="D69" s="223" t="s">
        <v>221</v>
      </c>
      <c r="E69" s="191" t="s">
        <v>24</v>
      </c>
      <c r="F69" s="250">
        <f>F89</f>
        <v>378</v>
      </c>
      <c r="G69" s="175"/>
      <c r="H69" s="175"/>
      <c r="J69" s="16"/>
    </row>
    <row r="70" spans="1:10" ht="46.5">
      <c r="A70" s="194">
        <f>A69+1</f>
        <v>37</v>
      </c>
      <c r="B70" s="222"/>
      <c r="C70" s="191"/>
      <c r="D70" s="223" t="s">
        <v>252</v>
      </c>
      <c r="E70" s="191" t="s">
        <v>24</v>
      </c>
      <c r="F70" s="250">
        <f>F90</f>
        <v>43</v>
      </c>
      <c r="G70" s="175"/>
      <c r="H70" s="175"/>
      <c r="J70" s="16"/>
    </row>
    <row r="71" spans="1:10" ht="46.5">
      <c r="A71" s="194">
        <f>A70+1</f>
        <v>38</v>
      </c>
      <c r="B71" s="222"/>
      <c r="C71" s="191"/>
      <c r="D71" s="223" t="s">
        <v>191</v>
      </c>
      <c r="E71" s="191" t="s">
        <v>24</v>
      </c>
      <c r="F71" s="250">
        <f>F91</f>
        <v>397</v>
      </c>
      <c r="G71" s="175"/>
      <c r="H71" s="175"/>
      <c r="J71" s="16"/>
    </row>
    <row r="72" spans="1:10" ht="46.5">
      <c r="A72" s="194">
        <f>A71+1</f>
        <v>39</v>
      </c>
      <c r="B72" s="222"/>
      <c r="C72" s="191"/>
      <c r="D72" s="223" t="s">
        <v>244</v>
      </c>
      <c r="E72" s="191" t="s">
        <v>24</v>
      </c>
      <c r="F72" s="250">
        <f>F88</f>
        <v>209</v>
      </c>
      <c r="G72" s="175"/>
      <c r="H72" s="175"/>
      <c r="J72" s="16"/>
    </row>
    <row r="73" spans="1:10" ht="37.5" customHeight="1">
      <c r="A73" s="63" t="s">
        <v>15</v>
      </c>
      <c r="B73" s="42" t="s">
        <v>15</v>
      </c>
      <c r="C73" s="38" t="s">
        <v>36</v>
      </c>
      <c r="D73" s="36" t="s">
        <v>37</v>
      </c>
      <c r="E73" s="34" t="s">
        <v>15</v>
      </c>
      <c r="F73" s="160" t="s">
        <v>15</v>
      </c>
      <c r="G73" s="12"/>
      <c r="H73" s="13"/>
      <c r="J73" s="16"/>
    </row>
    <row r="74" spans="1:10" ht="37.5" customHeight="1">
      <c r="A74" s="138">
        <f>A72+1</f>
        <v>40</v>
      </c>
      <c r="B74" s="35"/>
      <c r="C74" s="38"/>
      <c r="D74" s="45" t="s">
        <v>257</v>
      </c>
      <c r="E74" s="38" t="s">
        <v>24</v>
      </c>
      <c r="F74" s="157">
        <f>2179+378+209+397+43+729</f>
        <v>3935</v>
      </c>
      <c r="G74" s="6"/>
      <c r="H74" s="7"/>
      <c r="J74" s="16"/>
    </row>
    <row r="75" spans="1:10" ht="37.5" customHeight="1">
      <c r="A75" s="138">
        <f>A74+1</f>
        <v>41</v>
      </c>
      <c r="B75" s="35"/>
      <c r="C75" s="38"/>
      <c r="D75" s="45" t="s">
        <v>255</v>
      </c>
      <c r="E75" s="38" t="s">
        <v>24</v>
      </c>
      <c r="F75" s="157">
        <f>5000+429+397+4450</f>
        <v>10276</v>
      </c>
      <c r="G75" s="6"/>
      <c r="H75" s="7"/>
      <c r="J75" s="16"/>
    </row>
    <row r="76" spans="1:10" ht="37.5" customHeight="1">
      <c r="A76" s="138">
        <f>A75+1</f>
        <v>42</v>
      </c>
      <c r="B76" s="35"/>
      <c r="C76" s="38"/>
      <c r="D76" s="45" t="s">
        <v>258</v>
      </c>
      <c r="E76" s="38" t="s">
        <v>24</v>
      </c>
      <c r="F76" s="157">
        <f>F74</f>
        <v>3935</v>
      </c>
      <c r="G76" s="6"/>
      <c r="H76" s="7"/>
      <c r="J76" s="16"/>
    </row>
    <row r="77" spans="1:10" ht="37.5" customHeight="1">
      <c r="A77" s="138">
        <f>A76+1</f>
        <v>43</v>
      </c>
      <c r="B77" s="35"/>
      <c r="C77" s="38"/>
      <c r="D77" s="45" t="s">
        <v>256</v>
      </c>
      <c r="E77" s="38" t="s">
        <v>24</v>
      </c>
      <c r="F77" s="157">
        <f>F75</f>
        <v>10276</v>
      </c>
      <c r="G77" s="6"/>
      <c r="H77" s="7"/>
      <c r="J77" s="16"/>
    </row>
    <row r="78" spans="1:10" ht="37.5" customHeight="1">
      <c r="A78" s="63" t="s">
        <v>15</v>
      </c>
      <c r="B78" s="42" t="s">
        <v>15</v>
      </c>
      <c r="C78" s="38" t="s">
        <v>25</v>
      </c>
      <c r="D78" s="36" t="s">
        <v>26</v>
      </c>
      <c r="E78" s="34" t="s">
        <v>15</v>
      </c>
      <c r="F78" s="160" t="s">
        <v>15</v>
      </c>
      <c r="G78" s="12"/>
      <c r="H78" s="13"/>
      <c r="J78" s="16"/>
    </row>
    <row r="79" spans="1:10" ht="12.75" customHeight="1" hidden="1">
      <c r="A79" s="65">
        <v>6</v>
      </c>
      <c r="B79" s="35"/>
      <c r="C79" s="38"/>
      <c r="D79" s="48"/>
      <c r="E79" s="48"/>
      <c r="F79" s="159"/>
      <c r="G79" s="12"/>
      <c r="H79" s="13"/>
      <c r="J79" s="16"/>
    </row>
    <row r="80" spans="1:8" ht="12.75" customHeight="1" hidden="1">
      <c r="A80" s="67"/>
      <c r="B80" s="47"/>
      <c r="C80" s="47"/>
      <c r="D80" s="47"/>
      <c r="E80" s="47"/>
      <c r="F80" s="181"/>
      <c r="G80" s="14" t="s">
        <v>15</v>
      </c>
      <c r="H80" s="15" t="s">
        <v>15</v>
      </c>
    </row>
    <row r="81" spans="1:8" ht="15" hidden="1">
      <c r="A81" s="67"/>
      <c r="B81" s="47"/>
      <c r="C81" s="47"/>
      <c r="D81" s="47"/>
      <c r="E81" s="47"/>
      <c r="F81" s="181"/>
      <c r="G81" s="12"/>
      <c r="H81" s="13"/>
    </row>
    <row r="82" spans="1:8" ht="15" hidden="1">
      <c r="A82" s="67"/>
      <c r="B82" s="47"/>
      <c r="C82" s="47"/>
      <c r="D82" s="47"/>
      <c r="E82" s="47"/>
      <c r="F82" s="181"/>
      <c r="G82" s="12"/>
      <c r="H82" s="13"/>
    </row>
    <row r="83" spans="1:8" ht="15" hidden="1">
      <c r="A83" s="67"/>
      <c r="B83" s="47"/>
      <c r="C83" s="47"/>
      <c r="D83" s="47"/>
      <c r="E83" s="47"/>
      <c r="F83" s="181"/>
      <c r="G83" s="12"/>
      <c r="H83" s="13"/>
    </row>
    <row r="84" spans="1:8" ht="12.75" customHeight="1" hidden="1">
      <c r="A84" s="67"/>
      <c r="B84" s="47"/>
      <c r="C84" s="47"/>
      <c r="D84" s="47"/>
      <c r="E84" s="47"/>
      <c r="F84" s="181"/>
      <c r="G84" s="12"/>
      <c r="H84" s="13"/>
    </row>
    <row r="85" spans="1:8" ht="15" hidden="1">
      <c r="A85" s="67"/>
      <c r="B85" s="47"/>
      <c r="C85" s="47"/>
      <c r="D85" s="47"/>
      <c r="E85" s="47"/>
      <c r="F85" s="181"/>
      <c r="G85" s="12"/>
      <c r="H85" s="13"/>
    </row>
    <row r="86" spans="1:8" ht="12.75" customHeight="1" hidden="1">
      <c r="A86" s="67"/>
      <c r="B86" s="47"/>
      <c r="C86" s="47"/>
      <c r="D86" s="47"/>
      <c r="E86" s="47"/>
      <c r="F86" s="181"/>
      <c r="G86" s="12"/>
      <c r="H86" s="13"/>
    </row>
    <row r="87" spans="1:8" ht="15" hidden="1">
      <c r="A87" s="67"/>
      <c r="B87" s="47"/>
      <c r="C87" s="47"/>
      <c r="D87" s="47"/>
      <c r="E87" s="47"/>
      <c r="F87" s="181"/>
      <c r="G87" s="12"/>
      <c r="H87" s="13"/>
    </row>
    <row r="88" spans="1:8" ht="46.5">
      <c r="A88" s="138">
        <f>A77+1</f>
        <v>44</v>
      </c>
      <c r="B88" s="35"/>
      <c r="C88" s="38"/>
      <c r="D88" s="127" t="s">
        <v>243</v>
      </c>
      <c r="E88" s="38" t="s">
        <v>24</v>
      </c>
      <c r="F88" s="248">
        <f>F116</f>
        <v>209</v>
      </c>
      <c r="G88" s="88"/>
      <c r="H88" s="89"/>
    </row>
    <row r="89" spans="1:8" ht="46.5">
      <c r="A89" s="138">
        <f aca="true" t="shared" si="2" ref="A89:A94">A88+1</f>
        <v>45</v>
      </c>
      <c r="B89" s="42"/>
      <c r="C89" s="38"/>
      <c r="D89" s="45" t="s">
        <v>220</v>
      </c>
      <c r="E89" s="156" t="s">
        <v>24</v>
      </c>
      <c r="F89" s="157">
        <f>F115</f>
        <v>378</v>
      </c>
      <c r="G89" s="88"/>
      <c r="H89" s="89"/>
    </row>
    <row r="90" spans="1:8" ht="46.5">
      <c r="A90" s="138">
        <f t="shared" si="2"/>
        <v>46</v>
      </c>
      <c r="B90" s="42"/>
      <c r="C90" s="38"/>
      <c r="D90" s="45" t="s">
        <v>251</v>
      </c>
      <c r="E90" s="156" t="s">
        <v>24</v>
      </c>
      <c r="F90" s="157">
        <f>F118</f>
        <v>43</v>
      </c>
      <c r="G90" s="88"/>
      <c r="H90" s="89"/>
    </row>
    <row r="91" spans="1:8" ht="46.5">
      <c r="A91" s="138">
        <f t="shared" si="2"/>
        <v>47</v>
      </c>
      <c r="B91" s="42"/>
      <c r="C91" s="38"/>
      <c r="D91" s="45" t="s">
        <v>190</v>
      </c>
      <c r="E91" s="156" t="s">
        <v>24</v>
      </c>
      <c r="F91" s="157">
        <f>F117</f>
        <v>397</v>
      </c>
      <c r="G91" s="88"/>
      <c r="H91" s="89"/>
    </row>
    <row r="92" spans="1:8" ht="46.5">
      <c r="A92" s="138">
        <f t="shared" si="2"/>
        <v>48</v>
      </c>
      <c r="B92" s="42"/>
      <c r="C92" s="38"/>
      <c r="D92" s="45" t="s">
        <v>228</v>
      </c>
      <c r="E92" s="156" t="s">
        <v>24</v>
      </c>
      <c r="F92" s="157">
        <f>F160</f>
        <v>729</v>
      </c>
      <c r="G92" s="88"/>
      <c r="H92" s="89"/>
    </row>
    <row r="93" spans="1:8" ht="46.5">
      <c r="A93" s="138">
        <f t="shared" si="2"/>
        <v>49</v>
      </c>
      <c r="B93" s="42"/>
      <c r="C93" s="38"/>
      <c r="D93" s="45" t="s">
        <v>208</v>
      </c>
      <c r="E93" s="156" t="s">
        <v>24</v>
      </c>
      <c r="F93" s="157">
        <f>F114</f>
        <v>2179</v>
      </c>
      <c r="G93" s="88"/>
      <c r="H93" s="89"/>
    </row>
    <row r="94" spans="1:8" ht="46.5">
      <c r="A94" s="138">
        <f t="shared" si="2"/>
        <v>50</v>
      </c>
      <c r="B94" s="42"/>
      <c r="C94" s="38"/>
      <c r="D94" s="45" t="s">
        <v>210</v>
      </c>
      <c r="E94" s="156" t="s">
        <v>24</v>
      </c>
      <c r="F94" s="157">
        <f>F153</f>
        <v>3</v>
      </c>
      <c r="G94" s="88"/>
      <c r="H94" s="89"/>
    </row>
    <row r="95" spans="1:8" ht="37.5" customHeight="1">
      <c r="A95" s="94" t="s">
        <v>15</v>
      </c>
      <c r="B95" s="96" t="s">
        <v>15</v>
      </c>
      <c r="C95" s="93" t="s">
        <v>28</v>
      </c>
      <c r="D95" s="95" t="s">
        <v>29</v>
      </c>
      <c r="E95" s="96" t="s">
        <v>15</v>
      </c>
      <c r="F95" s="97" t="s">
        <v>15</v>
      </c>
      <c r="G95" s="8" t="s">
        <v>15</v>
      </c>
      <c r="H95" s="9" t="s">
        <v>15</v>
      </c>
    </row>
    <row r="96" spans="1:8" ht="37.5" customHeight="1">
      <c r="A96" s="63" t="s">
        <v>15</v>
      </c>
      <c r="B96" s="42" t="s">
        <v>15</v>
      </c>
      <c r="C96" s="38" t="s">
        <v>38</v>
      </c>
      <c r="D96" s="36" t="s">
        <v>41</v>
      </c>
      <c r="E96" s="34" t="s">
        <v>15</v>
      </c>
      <c r="F96" s="160" t="s">
        <v>15</v>
      </c>
      <c r="G96" s="8"/>
      <c r="H96" s="9"/>
    </row>
    <row r="97" spans="1:8" ht="46.5">
      <c r="A97" s="138">
        <f>A94+1</f>
        <v>51</v>
      </c>
      <c r="B97" s="49"/>
      <c r="C97" s="45"/>
      <c r="D97" s="45" t="s">
        <v>217</v>
      </c>
      <c r="E97" s="38" t="s">
        <v>24</v>
      </c>
      <c r="F97" s="157">
        <f>5*1000</f>
        <v>5000</v>
      </c>
      <c r="G97" s="111"/>
      <c r="H97" s="112"/>
    </row>
    <row r="98" spans="1:8" ht="15" hidden="1">
      <c r="A98" s="67"/>
      <c r="B98" s="47"/>
      <c r="C98" s="47"/>
      <c r="D98" s="50"/>
      <c r="E98" s="50"/>
      <c r="F98" s="266"/>
      <c r="G98" s="12"/>
      <c r="H98" s="13"/>
    </row>
    <row r="99" spans="1:11" ht="15" hidden="1">
      <c r="A99" s="67"/>
      <c r="B99" s="47"/>
      <c r="C99" s="47"/>
      <c r="D99" s="50"/>
      <c r="E99" s="50"/>
      <c r="F99" s="266"/>
      <c r="G99" s="12"/>
      <c r="H99" s="13"/>
      <c r="K99" s="17"/>
    </row>
    <row r="100" spans="1:8" ht="12.75" customHeight="1" hidden="1">
      <c r="A100" s="67"/>
      <c r="B100" s="47"/>
      <c r="C100" s="47"/>
      <c r="D100" s="50"/>
      <c r="E100" s="50"/>
      <c r="F100" s="266"/>
      <c r="G100" s="12"/>
      <c r="H100" s="13"/>
    </row>
    <row r="101" spans="1:8" ht="15" hidden="1">
      <c r="A101" s="67"/>
      <c r="B101" s="47"/>
      <c r="C101" s="47"/>
      <c r="D101" s="50"/>
      <c r="E101" s="50"/>
      <c r="F101" s="266"/>
      <c r="G101" s="12"/>
      <c r="H101" s="13"/>
    </row>
    <row r="102" spans="1:8" ht="15" hidden="1">
      <c r="A102" s="67"/>
      <c r="B102" s="47"/>
      <c r="C102" s="47"/>
      <c r="D102" s="50"/>
      <c r="E102" s="50"/>
      <c r="F102" s="266"/>
      <c r="G102" s="12"/>
      <c r="H102" s="13"/>
    </row>
    <row r="103" spans="1:8" ht="12.75" customHeight="1" hidden="1">
      <c r="A103" s="67"/>
      <c r="B103" s="47"/>
      <c r="C103" s="47"/>
      <c r="D103" s="50"/>
      <c r="E103" s="50"/>
      <c r="F103" s="266"/>
      <c r="G103" s="12"/>
      <c r="H103" s="13"/>
    </row>
    <row r="104" spans="1:8" ht="15" hidden="1">
      <c r="A104" s="67"/>
      <c r="B104" s="47"/>
      <c r="C104" s="47"/>
      <c r="D104" s="50"/>
      <c r="E104" s="50"/>
      <c r="F104" s="266"/>
      <c r="G104" s="12"/>
      <c r="H104" s="13"/>
    </row>
    <row r="105" spans="1:8" ht="12.75" customHeight="1" hidden="1">
      <c r="A105" s="67"/>
      <c r="B105" s="47"/>
      <c r="C105" s="47"/>
      <c r="D105" s="50"/>
      <c r="E105" s="50"/>
      <c r="F105" s="266"/>
      <c r="G105" s="12"/>
      <c r="H105" s="13"/>
    </row>
    <row r="106" spans="1:8" ht="12.75" customHeight="1" hidden="1">
      <c r="A106" s="67"/>
      <c r="B106" s="47"/>
      <c r="C106" s="47"/>
      <c r="D106" s="50"/>
      <c r="E106" s="50"/>
      <c r="F106" s="266"/>
      <c r="G106" s="12"/>
      <c r="H106" s="13"/>
    </row>
    <row r="107" spans="1:8" ht="15" hidden="1">
      <c r="A107" s="67"/>
      <c r="B107" s="47"/>
      <c r="C107" s="47"/>
      <c r="D107" s="50"/>
      <c r="E107" s="50"/>
      <c r="F107" s="266"/>
      <c r="G107" s="12"/>
      <c r="H107" s="13"/>
    </row>
    <row r="108" spans="1:8" ht="15" hidden="1">
      <c r="A108" s="65" t="e">
        <f>#REF!+1</f>
        <v>#REF!</v>
      </c>
      <c r="B108" s="47"/>
      <c r="C108" s="47"/>
      <c r="D108" s="48"/>
      <c r="E108" s="48"/>
      <c r="F108" s="267"/>
      <c r="G108" s="12"/>
      <c r="H108" s="13"/>
    </row>
    <row r="109" spans="1:6" ht="12.75" customHeight="1" hidden="1">
      <c r="A109" s="105"/>
      <c r="B109" s="106"/>
      <c r="C109" s="106"/>
      <c r="D109" s="106"/>
      <c r="E109" s="106"/>
      <c r="F109" s="268"/>
    </row>
    <row r="110" spans="1:6" ht="12.75" hidden="1">
      <c r="A110" s="68"/>
      <c r="B110" s="48"/>
      <c r="C110" s="48"/>
      <c r="D110" s="48"/>
      <c r="E110" s="48"/>
      <c r="F110" s="267"/>
    </row>
    <row r="111" spans="1:6" ht="12.75" hidden="1">
      <c r="A111" s="68"/>
      <c r="B111" s="48"/>
      <c r="C111" s="48"/>
      <c r="D111" s="48"/>
      <c r="E111" s="48"/>
      <c r="F111" s="267"/>
    </row>
    <row r="112" spans="1:6" ht="140.25">
      <c r="A112" s="138">
        <f>A97+1</f>
        <v>52</v>
      </c>
      <c r="B112" s="49"/>
      <c r="C112" s="45"/>
      <c r="D112" s="45" t="s">
        <v>241</v>
      </c>
      <c r="E112" s="38" t="s">
        <v>24</v>
      </c>
      <c r="F112" s="157">
        <f>332+28+69</f>
        <v>429</v>
      </c>
    </row>
    <row r="113" spans="1:6" ht="46.5">
      <c r="A113" s="138">
        <f aca="true" t="shared" si="3" ref="A113:A119">A112+1</f>
        <v>53</v>
      </c>
      <c r="B113" s="49"/>
      <c r="C113" s="38"/>
      <c r="D113" s="45" t="s">
        <v>214</v>
      </c>
      <c r="E113" s="38" t="s">
        <v>24</v>
      </c>
      <c r="F113" s="157">
        <f>(31+24+15)+(34+32+36+37+32+35+28+33+31+29)</f>
        <v>397</v>
      </c>
    </row>
    <row r="114" spans="1:6" ht="46.5">
      <c r="A114" s="138">
        <f t="shared" si="3"/>
        <v>54</v>
      </c>
      <c r="B114" s="49"/>
      <c r="C114" s="38"/>
      <c r="D114" s="45" t="s">
        <v>207</v>
      </c>
      <c r="E114" s="38" t="s">
        <v>24</v>
      </c>
      <c r="F114" s="157">
        <f>(10+19+64+21+24+33+47+20+43+37+408+281+218+446+375)+133</f>
        <v>2179</v>
      </c>
    </row>
    <row r="115" spans="1:6" ht="46.5">
      <c r="A115" s="138">
        <f t="shared" si="3"/>
        <v>55</v>
      </c>
      <c r="B115" s="49"/>
      <c r="C115" s="38"/>
      <c r="D115" s="153" t="s">
        <v>216</v>
      </c>
      <c r="E115" s="38" t="s">
        <v>24</v>
      </c>
      <c r="F115" s="157">
        <f>(54+16+2+55+221+6+10)+(4+10)</f>
        <v>378</v>
      </c>
    </row>
    <row r="116" spans="1:14" ht="62.25">
      <c r="A116" s="138">
        <f t="shared" si="3"/>
        <v>56</v>
      </c>
      <c r="B116" s="49"/>
      <c r="C116" s="38"/>
      <c r="D116" s="153" t="s">
        <v>242</v>
      </c>
      <c r="E116" s="38" t="s">
        <v>24</v>
      </c>
      <c r="F116" s="157">
        <f>ROUND((1532*5-285-43-378)*0.03,0)</f>
        <v>209</v>
      </c>
      <c r="N116" s="17"/>
    </row>
    <row r="117" spans="1:14" ht="46.5">
      <c r="A117" s="138">
        <f t="shared" si="3"/>
        <v>57</v>
      </c>
      <c r="B117" s="49"/>
      <c r="C117" s="38"/>
      <c r="D117" s="153" t="s">
        <v>213</v>
      </c>
      <c r="E117" s="38" t="s">
        <v>24</v>
      </c>
      <c r="F117" s="157">
        <f>F113</f>
        <v>397</v>
      </c>
      <c r="N117" s="17"/>
    </row>
    <row r="118" spans="1:14" ht="46.5">
      <c r="A118" s="138">
        <f t="shared" si="3"/>
        <v>58</v>
      </c>
      <c r="B118" s="49"/>
      <c r="C118" s="38"/>
      <c r="D118" s="153" t="s">
        <v>250</v>
      </c>
      <c r="E118" s="38" t="s">
        <v>24</v>
      </c>
      <c r="F118" s="157">
        <f>7+8+6+6+8+8</f>
        <v>43</v>
      </c>
      <c r="N118" s="17"/>
    </row>
    <row r="119" spans="1:6" ht="108.75">
      <c r="A119" s="138">
        <f t="shared" si="3"/>
        <v>59</v>
      </c>
      <c r="B119" s="123"/>
      <c r="C119" s="195"/>
      <c r="D119" s="45" t="s">
        <v>249</v>
      </c>
      <c r="E119" s="38" t="s">
        <v>64</v>
      </c>
      <c r="F119" s="157">
        <f>ROUND(133.5*2.5,0)</f>
        <v>334</v>
      </c>
    </row>
    <row r="120" spans="1:6" ht="37.5" customHeight="1">
      <c r="A120" s="144" t="s">
        <v>15</v>
      </c>
      <c r="B120" s="42" t="s">
        <v>15</v>
      </c>
      <c r="C120" s="38" t="s">
        <v>65</v>
      </c>
      <c r="D120" s="154" t="s">
        <v>66</v>
      </c>
      <c r="E120" s="107" t="s">
        <v>15</v>
      </c>
      <c r="F120" s="158" t="s">
        <v>15</v>
      </c>
    </row>
    <row r="121" spans="1:6" ht="37.5" customHeight="1">
      <c r="A121" s="177">
        <f>A119+1</f>
        <v>60</v>
      </c>
      <c r="B121" s="42"/>
      <c r="C121" s="38"/>
      <c r="D121" s="155" t="s">
        <v>206</v>
      </c>
      <c r="E121" s="38" t="s">
        <v>24</v>
      </c>
      <c r="F121" s="157">
        <f>ROUND(99+(230+41+54)*0.3+88,0)</f>
        <v>285</v>
      </c>
    </row>
    <row r="122" spans="1:6" ht="38.25" customHeight="1">
      <c r="A122" s="114" t="s">
        <v>15</v>
      </c>
      <c r="B122" s="96" t="s">
        <v>15</v>
      </c>
      <c r="C122" s="115" t="s">
        <v>43</v>
      </c>
      <c r="D122" s="116" t="s">
        <v>44</v>
      </c>
      <c r="E122" s="104" t="s">
        <v>15</v>
      </c>
      <c r="F122" s="117" t="s">
        <v>15</v>
      </c>
    </row>
    <row r="123" spans="1:6" ht="38.25" customHeight="1">
      <c r="A123" s="63" t="s">
        <v>15</v>
      </c>
      <c r="B123" s="42" t="s">
        <v>15</v>
      </c>
      <c r="C123" s="38" t="s">
        <v>202</v>
      </c>
      <c r="D123" s="36" t="s">
        <v>203</v>
      </c>
      <c r="E123" s="34" t="s">
        <v>15</v>
      </c>
      <c r="F123" s="276" t="s">
        <v>15</v>
      </c>
    </row>
    <row r="124" spans="1:6" ht="62.25">
      <c r="A124" s="65">
        <f>A121+1</f>
        <v>61</v>
      </c>
      <c r="B124" s="42"/>
      <c r="C124" s="38"/>
      <c r="D124" s="45" t="s">
        <v>204</v>
      </c>
      <c r="E124" s="156" t="s">
        <v>24</v>
      </c>
      <c r="F124" s="157">
        <f>ROUND(15*(0.8*(1+0.4)),0)</f>
        <v>17</v>
      </c>
    </row>
    <row r="125" spans="1:6" ht="38.25" customHeight="1">
      <c r="A125" s="229" t="s">
        <v>15</v>
      </c>
      <c r="B125" s="230" t="s">
        <v>15</v>
      </c>
      <c r="C125" s="39" t="s">
        <v>105</v>
      </c>
      <c r="D125" s="90" t="s">
        <v>133</v>
      </c>
      <c r="E125" s="40" t="s">
        <v>15</v>
      </c>
      <c r="F125" s="158" t="s">
        <v>15</v>
      </c>
    </row>
    <row r="126" spans="1:6" ht="140.25">
      <c r="A126" s="138">
        <f>A124+1</f>
        <v>62</v>
      </c>
      <c r="B126" s="35"/>
      <c r="C126" s="38"/>
      <c r="D126" s="45" t="s">
        <v>233</v>
      </c>
      <c r="E126" s="38" t="s">
        <v>51</v>
      </c>
      <c r="F126" s="157">
        <f>(8+8+8+8+6+6+6+6+6)+(6+9+6+6+6+6+9+8+10+10+11+9+9+7+10+6+9+8+3+15+7+6+6+6+6+6+6+6+6+6+6)</f>
        <v>292</v>
      </c>
    </row>
    <row r="127" spans="1:6" ht="46.5">
      <c r="A127" s="138">
        <f>A126+1</f>
        <v>63</v>
      </c>
      <c r="B127" s="91"/>
      <c r="C127" s="39"/>
      <c r="D127" s="45" t="s">
        <v>235</v>
      </c>
      <c r="E127" s="38" t="s">
        <v>54</v>
      </c>
      <c r="F127" s="157">
        <f>2*(9+31)</f>
        <v>80</v>
      </c>
    </row>
    <row r="128" spans="1:6" ht="37.5" customHeight="1">
      <c r="A128" s="63" t="s">
        <v>15</v>
      </c>
      <c r="B128" s="42" t="s">
        <v>15</v>
      </c>
      <c r="C128" s="38" t="s">
        <v>45</v>
      </c>
      <c r="D128" s="36" t="s">
        <v>46</v>
      </c>
      <c r="E128" s="118" t="s">
        <v>15</v>
      </c>
      <c r="F128" s="158" t="s">
        <v>15</v>
      </c>
    </row>
    <row r="129" spans="1:6" ht="37.5" customHeight="1">
      <c r="A129" s="138">
        <f>A127+1</f>
        <v>64</v>
      </c>
      <c r="B129" s="47"/>
      <c r="C129" s="38"/>
      <c r="D129" s="45" t="s">
        <v>218</v>
      </c>
      <c r="E129" s="38" t="s">
        <v>24</v>
      </c>
      <c r="F129" s="157">
        <f>ROUND((1442+(1532-1453))*0.75,0)</f>
        <v>1141</v>
      </c>
    </row>
    <row r="130" spans="1:6" ht="46.5">
      <c r="A130" s="145">
        <f>A129+1</f>
        <v>65</v>
      </c>
      <c r="B130" s="38"/>
      <c r="C130" s="38"/>
      <c r="D130" s="146" t="s">
        <v>219</v>
      </c>
      <c r="E130" s="38" t="s">
        <v>24</v>
      </c>
      <c r="F130" s="157">
        <f>F129</f>
        <v>1141</v>
      </c>
    </row>
    <row r="131" spans="1:6" ht="38.25" customHeight="1">
      <c r="A131" s="63" t="s">
        <v>15</v>
      </c>
      <c r="B131" s="42" t="s">
        <v>15</v>
      </c>
      <c r="C131" s="231" t="s">
        <v>108</v>
      </c>
      <c r="D131" s="232" t="s">
        <v>109</v>
      </c>
      <c r="E131" s="118" t="s">
        <v>15</v>
      </c>
      <c r="F131" s="158" t="s">
        <v>15</v>
      </c>
    </row>
    <row r="132" spans="1:6" ht="46.5">
      <c r="A132" s="138">
        <f>A130+1</f>
        <v>66</v>
      </c>
      <c r="B132" s="47"/>
      <c r="C132" s="38"/>
      <c r="D132" s="45" t="s">
        <v>234</v>
      </c>
      <c r="E132" s="38" t="s">
        <v>51</v>
      </c>
      <c r="F132" s="157">
        <f>((900-100)+1495)-292</f>
        <v>2003</v>
      </c>
    </row>
    <row r="133" spans="1:6" ht="46.5">
      <c r="A133" s="138">
        <f>A132+1</f>
        <v>67</v>
      </c>
      <c r="B133" s="47"/>
      <c r="C133" s="38"/>
      <c r="D133" s="45" t="s">
        <v>154</v>
      </c>
      <c r="E133" s="38" t="s">
        <v>51</v>
      </c>
      <c r="F133" s="157">
        <f>3*9</f>
        <v>27</v>
      </c>
    </row>
    <row r="134" spans="1:6" ht="37.5" customHeight="1">
      <c r="A134" s="140" t="s">
        <v>68</v>
      </c>
      <c r="B134" s="121" t="s">
        <v>15</v>
      </c>
      <c r="C134" s="119" t="s">
        <v>69</v>
      </c>
      <c r="D134" s="120" t="s">
        <v>70</v>
      </c>
      <c r="E134" s="121" t="s">
        <v>15</v>
      </c>
      <c r="F134" s="122" t="s">
        <v>15</v>
      </c>
    </row>
    <row r="135" spans="1:6" ht="37.5" customHeight="1">
      <c r="A135" s="163" t="s">
        <v>15</v>
      </c>
      <c r="B135" s="123" t="s">
        <v>15</v>
      </c>
      <c r="C135" s="124" t="s">
        <v>72</v>
      </c>
      <c r="D135" s="164" t="s">
        <v>73</v>
      </c>
      <c r="E135" s="15" t="s">
        <v>15</v>
      </c>
      <c r="F135" s="165" t="s">
        <v>15</v>
      </c>
    </row>
    <row r="136" spans="1:6" ht="46.5">
      <c r="A136" s="138">
        <f>A133+1</f>
        <v>68</v>
      </c>
      <c r="B136" s="49"/>
      <c r="C136" s="167"/>
      <c r="D136" s="279" t="s">
        <v>194</v>
      </c>
      <c r="E136" s="38" t="s">
        <v>24</v>
      </c>
      <c r="F136" s="260">
        <f>ROUND(10+2*(2+2)*0.232,1)</f>
        <v>11.9</v>
      </c>
    </row>
    <row r="137" spans="1:6" ht="46.5">
      <c r="A137" s="145">
        <f>A136+1</f>
        <v>69</v>
      </c>
      <c r="B137" s="224"/>
      <c r="C137" s="277"/>
      <c r="D137" s="278" t="s">
        <v>276</v>
      </c>
      <c r="E137" s="38" t="s">
        <v>24</v>
      </c>
      <c r="F137" s="260">
        <f>ROUND((129+313)*0.06,1)</f>
        <v>26.5</v>
      </c>
    </row>
    <row r="138" spans="1:6" ht="62.25">
      <c r="A138" s="138">
        <f>A137+1</f>
        <v>70</v>
      </c>
      <c r="B138" s="49"/>
      <c r="C138" s="167"/>
      <c r="D138" s="37" t="s">
        <v>277</v>
      </c>
      <c r="E138" s="38" t="s">
        <v>24</v>
      </c>
      <c r="F138" s="283">
        <f>ROUND(((1532-4-4-129)+(1532-4-4-313))*0.12,1)</f>
        <v>312.7</v>
      </c>
    </row>
    <row r="139" spans="1:6" ht="37.5" customHeight="1">
      <c r="A139" s="148" t="s">
        <v>15</v>
      </c>
      <c r="B139" s="224" t="s">
        <v>15</v>
      </c>
      <c r="C139" s="277" t="s">
        <v>87</v>
      </c>
      <c r="D139" s="282" t="s">
        <v>88</v>
      </c>
      <c r="E139" s="149" t="s">
        <v>15</v>
      </c>
      <c r="F139" s="249" t="s">
        <v>15</v>
      </c>
    </row>
    <row r="140" spans="1:6" ht="37.5" customHeight="1">
      <c r="A140" s="166">
        <f>A138+1</f>
        <v>71</v>
      </c>
      <c r="B140" s="126"/>
      <c r="C140" s="124"/>
      <c r="D140" s="127" t="s">
        <v>273</v>
      </c>
      <c r="E140" s="182" t="s">
        <v>48</v>
      </c>
      <c r="F140" s="247">
        <v>17</v>
      </c>
    </row>
    <row r="141" spans="1:6" ht="46.5">
      <c r="A141" s="166">
        <f>A140+1</f>
        <v>72</v>
      </c>
      <c r="B141" s="183"/>
      <c r="C141" s="184"/>
      <c r="D141" s="127" t="s">
        <v>271</v>
      </c>
      <c r="E141" s="185" t="s">
        <v>48</v>
      </c>
      <c r="F141" s="259">
        <v>4</v>
      </c>
    </row>
    <row r="142" spans="1:6" ht="46.5">
      <c r="A142" s="166">
        <f>A141+1</f>
        <v>73</v>
      </c>
      <c r="B142" s="183"/>
      <c r="C142" s="184"/>
      <c r="D142" s="127" t="s">
        <v>272</v>
      </c>
      <c r="E142" s="185" t="s">
        <v>48</v>
      </c>
      <c r="F142" s="259">
        <f>8+2+1</f>
        <v>11</v>
      </c>
    </row>
    <row r="143" spans="1:6" ht="46.5">
      <c r="A143" s="166">
        <f>A142+1</f>
        <v>74</v>
      </c>
      <c r="B143" s="183"/>
      <c r="C143" s="184"/>
      <c r="D143" s="127" t="s">
        <v>195</v>
      </c>
      <c r="E143" s="185" t="s">
        <v>48</v>
      </c>
      <c r="F143" s="259">
        <f>F34</f>
        <v>4</v>
      </c>
    </row>
    <row r="144" spans="1:6" ht="36.75" customHeight="1">
      <c r="A144" s="63" t="s">
        <v>15</v>
      </c>
      <c r="B144" s="42" t="s">
        <v>15</v>
      </c>
      <c r="C144" s="38" t="s">
        <v>136</v>
      </c>
      <c r="D144" s="36" t="s">
        <v>137</v>
      </c>
      <c r="E144" s="34" t="s">
        <v>15</v>
      </c>
      <c r="F144" s="186" t="s">
        <v>15</v>
      </c>
    </row>
    <row r="145" spans="1:6" ht="62.25">
      <c r="A145" s="138">
        <f>A143+1</f>
        <v>75</v>
      </c>
      <c r="B145" s="35"/>
      <c r="C145" s="38"/>
      <c r="D145" s="37" t="s">
        <v>138</v>
      </c>
      <c r="E145" s="251" t="s">
        <v>51</v>
      </c>
      <c r="F145" s="247">
        <v>12</v>
      </c>
    </row>
    <row r="146" spans="1:6" ht="37.5" customHeight="1">
      <c r="A146" s="63" t="s">
        <v>15</v>
      </c>
      <c r="B146" s="42" t="s">
        <v>15</v>
      </c>
      <c r="C146" s="38" t="s">
        <v>101</v>
      </c>
      <c r="D146" s="36" t="s">
        <v>102</v>
      </c>
      <c r="E146" s="34" t="s">
        <v>15</v>
      </c>
      <c r="F146" s="160" t="s">
        <v>15</v>
      </c>
    </row>
    <row r="147" spans="1:6" ht="46.5">
      <c r="A147" s="166">
        <f>A145+1</f>
        <v>76</v>
      </c>
      <c r="B147" s="126"/>
      <c r="C147" s="124"/>
      <c r="D147" s="127" t="s">
        <v>148</v>
      </c>
      <c r="E147" s="182" t="s">
        <v>51</v>
      </c>
      <c r="F147" s="247">
        <v>12</v>
      </c>
    </row>
    <row r="148" spans="1:6" ht="37.5" customHeight="1">
      <c r="A148" s="166">
        <f>A147+1</f>
        <v>77</v>
      </c>
      <c r="B148" s="183"/>
      <c r="C148" s="184"/>
      <c r="D148" s="127" t="s">
        <v>152</v>
      </c>
      <c r="E148" s="185" t="s">
        <v>48</v>
      </c>
      <c r="F148" s="259">
        <v>1</v>
      </c>
    </row>
    <row r="149" spans="1:6" ht="37.5" customHeight="1">
      <c r="A149" s="170" t="s">
        <v>15</v>
      </c>
      <c r="B149" s="121" t="s">
        <v>15</v>
      </c>
      <c r="C149" s="171" t="s">
        <v>76</v>
      </c>
      <c r="D149" s="172" t="s">
        <v>77</v>
      </c>
      <c r="E149" s="173" t="s">
        <v>15</v>
      </c>
      <c r="F149" s="122" t="s">
        <v>15</v>
      </c>
    </row>
    <row r="150" spans="1:6" ht="37.5" customHeight="1">
      <c r="A150" s="163" t="s">
        <v>15</v>
      </c>
      <c r="B150" s="123" t="s">
        <v>15</v>
      </c>
      <c r="C150" s="124" t="s">
        <v>78</v>
      </c>
      <c r="D150" s="164" t="s">
        <v>79</v>
      </c>
      <c r="E150" s="15" t="s">
        <v>15</v>
      </c>
      <c r="F150" s="165" t="s">
        <v>15</v>
      </c>
    </row>
    <row r="151" spans="1:6" ht="62.25">
      <c r="A151" s="166">
        <f>A148+1</f>
        <v>78</v>
      </c>
      <c r="B151" s="174"/>
      <c r="C151" s="124"/>
      <c r="D151" s="153" t="s">
        <v>224</v>
      </c>
      <c r="E151" s="124" t="s">
        <v>51</v>
      </c>
      <c r="F151" s="247">
        <f>(96+1095+253)+91</f>
        <v>1535</v>
      </c>
    </row>
    <row r="152" spans="1:6" ht="37.5" customHeight="1">
      <c r="A152" s="163" t="s">
        <v>15</v>
      </c>
      <c r="B152" s="123" t="s">
        <v>15</v>
      </c>
      <c r="C152" s="178" t="s">
        <v>81</v>
      </c>
      <c r="D152" s="179" t="s">
        <v>82</v>
      </c>
      <c r="E152" s="15" t="s">
        <v>15</v>
      </c>
      <c r="F152" s="186" t="s">
        <v>15</v>
      </c>
    </row>
    <row r="153" spans="1:6" ht="46.5">
      <c r="A153" s="166">
        <f>A151+1</f>
        <v>79</v>
      </c>
      <c r="B153" s="174"/>
      <c r="C153" s="178"/>
      <c r="D153" s="180" t="s">
        <v>209</v>
      </c>
      <c r="E153" s="178" t="s">
        <v>24</v>
      </c>
      <c r="F153" s="257">
        <v>3</v>
      </c>
    </row>
    <row r="154" spans="1:6" ht="37.5" customHeight="1">
      <c r="A154" s="163" t="s">
        <v>15</v>
      </c>
      <c r="B154" s="123" t="s">
        <v>15</v>
      </c>
      <c r="C154" s="178" t="s">
        <v>83</v>
      </c>
      <c r="D154" s="179" t="s">
        <v>84</v>
      </c>
      <c r="E154" s="15" t="s">
        <v>15</v>
      </c>
      <c r="F154" s="186" t="s">
        <v>15</v>
      </c>
    </row>
    <row r="155" spans="1:6" ht="62.25">
      <c r="A155" s="166">
        <f>A153+1</f>
        <v>80</v>
      </c>
      <c r="B155" s="174"/>
      <c r="C155" s="178"/>
      <c r="D155" s="180" t="s">
        <v>268</v>
      </c>
      <c r="E155" s="178" t="s">
        <v>51</v>
      </c>
      <c r="F155" s="257">
        <f>(111+1154+252)+(17+92)</f>
        <v>1626</v>
      </c>
    </row>
    <row r="156" spans="1:6" ht="36.75" customHeight="1">
      <c r="A156" s="163" t="s">
        <v>15</v>
      </c>
      <c r="B156" s="123" t="s">
        <v>15</v>
      </c>
      <c r="C156" s="124" t="s">
        <v>149</v>
      </c>
      <c r="D156" s="164" t="s">
        <v>150</v>
      </c>
      <c r="E156" s="15" t="s">
        <v>15</v>
      </c>
      <c r="F156" s="258" t="s">
        <v>15</v>
      </c>
    </row>
    <row r="157" spans="1:6" ht="46.5">
      <c r="A157" s="166">
        <f>A155+1</f>
        <v>81</v>
      </c>
      <c r="B157" s="174"/>
      <c r="C157" s="124"/>
      <c r="D157" s="153" t="s">
        <v>188</v>
      </c>
      <c r="E157" s="124" t="s">
        <v>54</v>
      </c>
      <c r="F157" s="157">
        <v>2</v>
      </c>
    </row>
    <row r="158" spans="1:19" s="141" customFormat="1" ht="37.5" customHeight="1">
      <c r="A158" s="140" t="s">
        <v>15</v>
      </c>
      <c r="B158" s="121" t="s">
        <v>15</v>
      </c>
      <c r="C158" s="119" t="s">
        <v>52</v>
      </c>
      <c r="D158" s="120" t="s">
        <v>53</v>
      </c>
      <c r="E158" s="121" t="s">
        <v>15</v>
      </c>
      <c r="F158" s="122"/>
      <c r="I158" s="187"/>
      <c r="J158" s="187"/>
      <c r="K158" s="187"/>
      <c r="L158" s="187"/>
      <c r="M158" s="187"/>
      <c r="N158" s="187"/>
      <c r="O158" s="187"/>
      <c r="P158" s="187"/>
      <c r="Q158" s="187"/>
      <c r="R158" s="187"/>
      <c r="S158" s="187"/>
    </row>
    <row r="159" spans="1:19" s="141" customFormat="1" ht="37.5" customHeight="1">
      <c r="A159" s="139" t="s">
        <v>15</v>
      </c>
      <c r="B159" s="147" t="s">
        <v>15</v>
      </c>
      <c r="C159" s="233" t="s">
        <v>111</v>
      </c>
      <c r="D159" s="234" t="s">
        <v>112</v>
      </c>
      <c r="E159" s="34" t="s">
        <v>15</v>
      </c>
      <c r="F159" s="235" t="s">
        <v>15</v>
      </c>
      <c r="I159" s="187"/>
      <c r="J159" s="187"/>
      <c r="K159" s="187"/>
      <c r="L159" s="187"/>
      <c r="M159" s="187"/>
      <c r="N159" s="187"/>
      <c r="O159" s="187"/>
      <c r="P159" s="187"/>
      <c r="Q159" s="187"/>
      <c r="R159" s="187"/>
      <c r="S159" s="187"/>
    </row>
    <row r="160" spans="1:19" s="141" customFormat="1" ht="62.25">
      <c r="A160" s="138">
        <f>A157+1</f>
        <v>82</v>
      </c>
      <c r="B160" s="42"/>
      <c r="C160" s="38"/>
      <c r="D160" s="236" t="s">
        <v>227</v>
      </c>
      <c r="E160" s="238" t="s">
        <v>24</v>
      </c>
      <c r="F160" s="256">
        <f>(26+27+16+30+31+31+32+24+23+20+21+17)+(21+21+20+20+20+22+20+26+25+25+26+20+20+20+23+23+16+13+16+16+18)</f>
        <v>729</v>
      </c>
      <c r="I160" s="187"/>
      <c r="J160" s="187"/>
      <c r="K160" s="187"/>
      <c r="L160" s="187"/>
      <c r="M160" s="187"/>
      <c r="N160" s="187"/>
      <c r="O160" s="187"/>
      <c r="P160" s="187"/>
      <c r="Q160" s="187"/>
      <c r="R160" s="187"/>
      <c r="S160" s="187"/>
    </row>
    <row r="161" spans="1:19" s="141" customFormat="1" ht="62.25">
      <c r="A161" s="138">
        <f>A160+1</f>
        <v>83</v>
      </c>
      <c r="B161" s="42"/>
      <c r="C161" s="38"/>
      <c r="D161" s="236" t="s">
        <v>232</v>
      </c>
      <c r="E161" s="238" t="s">
        <v>24</v>
      </c>
      <c r="F161" s="256">
        <v>39</v>
      </c>
      <c r="I161" s="187"/>
      <c r="J161" s="187"/>
      <c r="K161" s="187"/>
      <c r="L161" s="187"/>
      <c r="M161" s="187"/>
      <c r="N161" s="187"/>
      <c r="O161" s="187"/>
      <c r="P161" s="187"/>
      <c r="Q161" s="187"/>
      <c r="R161" s="187"/>
      <c r="S161" s="187"/>
    </row>
    <row r="162" spans="1:19" s="141" customFormat="1" ht="37.5" customHeight="1">
      <c r="A162" s="148" t="s">
        <v>15</v>
      </c>
      <c r="B162" s="224" t="s">
        <v>15</v>
      </c>
      <c r="C162" s="225" t="s">
        <v>98</v>
      </c>
      <c r="D162" s="226" t="s">
        <v>99</v>
      </c>
      <c r="E162" s="149" t="s">
        <v>15</v>
      </c>
      <c r="F162" s="249" t="s">
        <v>15</v>
      </c>
      <c r="I162" s="187"/>
      <c r="J162" s="187"/>
      <c r="K162" s="187"/>
      <c r="L162" s="187"/>
      <c r="M162" s="187"/>
      <c r="N162" s="187"/>
      <c r="O162" s="187"/>
      <c r="P162" s="187"/>
      <c r="Q162" s="187"/>
      <c r="R162" s="187"/>
      <c r="S162" s="187"/>
    </row>
    <row r="163" spans="1:19" s="141" customFormat="1" ht="37.5" customHeight="1" thickBot="1">
      <c r="A163" s="271">
        <f>A161+1</f>
        <v>84</v>
      </c>
      <c r="B163" s="272"/>
      <c r="C163" s="273"/>
      <c r="D163" s="274" t="s">
        <v>198</v>
      </c>
      <c r="E163" s="275" t="s">
        <v>48</v>
      </c>
      <c r="F163" s="281">
        <v>2</v>
      </c>
      <c r="I163" s="187"/>
      <c r="J163" s="187"/>
      <c r="K163" s="187"/>
      <c r="L163" s="187"/>
      <c r="M163" s="187"/>
      <c r="N163" s="187"/>
      <c r="O163" s="187"/>
      <c r="P163" s="187"/>
      <c r="Q163" s="187"/>
      <c r="R163" s="187"/>
      <c r="S163" s="187"/>
    </row>
  </sheetData>
  <sheetProtection/>
  <mergeCells count="1">
    <mergeCell ref="E1:F1"/>
  </mergeCells>
  <printOptions/>
  <pageMargins left="0.5511811023622047" right="0.1968503937007874" top="1.0236220472440944" bottom="0.7086614173228347" header="0.5118110236220472" footer="0.35433070866141736"/>
  <pageSetup horizontalDpi="600" verticalDpi="600" orientation="portrait" paperSize="9" scale="60" r:id="rId1"/>
  <headerFooter alignWithMargins="0">
    <oddHeader>&amp;C&amp;14PRZEDMIAR ROBÓT 
Przebudowa drogi powiatowej nr 1125W Szczyty - Brzeźce
Etap 1 od km 0+000 do km 1+532</oddHeader>
  </headerFooter>
  <rowBreaks count="2" manualBreakCount="2">
    <brk id="35" max="7" man="1"/>
    <brk id="65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301"/>
  <sheetViews>
    <sheetView view="pageBreakPreview" zoomScaleSheetLayoutView="100" zoomScalePageLayoutView="50" workbookViewId="0" topLeftCell="A1">
      <selection activeCell="A194" sqref="A194"/>
    </sheetView>
  </sheetViews>
  <sheetFormatPr defaultColWidth="10.00390625" defaultRowHeight="12.75"/>
  <cols>
    <col min="1" max="1" width="8.50390625" style="18" customWidth="1"/>
    <col min="2" max="2" width="14.375" style="19" customWidth="1"/>
    <col min="3" max="3" width="15.875" style="20" customWidth="1"/>
    <col min="4" max="4" width="66.50390625" style="21" customWidth="1"/>
    <col min="5" max="5" width="18.125" style="20" customWidth="1"/>
    <col min="6" max="6" width="12.875" style="22" customWidth="1"/>
    <col min="7" max="7" width="13.50390625" style="23" customWidth="1"/>
    <col min="8" max="8" width="18.125" style="24" customWidth="1"/>
    <col min="9" max="9" width="16.125" style="25" customWidth="1"/>
    <col min="10" max="12" width="10.00390625" style="25" customWidth="1"/>
    <col min="13" max="13" width="10.625" style="25" bestFit="1" customWidth="1"/>
    <col min="14" max="16384" width="10.00390625" style="25" customWidth="1"/>
  </cols>
  <sheetData>
    <row r="1" spans="1:8" s="26" customFormat="1" ht="20.25" customHeight="1">
      <c r="A1" s="197" t="s">
        <v>0</v>
      </c>
      <c r="B1" s="198" t="s">
        <v>1</v>
      </c>
      <c r="C1" s="199" t="s">
        <v>2</v>
      </c>
      <c r="D1" s="200" t="s">
        <v>3</v>
      </c>
      <c r="E1" s="290" t="s">
        <v>4</v>
      </c>
      <c r="F1" s="290"/>
      <c r="G1" s="201" t="s">
        <v>5</v>
      </c>
      <c r="H1" s="202" t="s">
        <v>6</v>
      </c>
    </row>
    <row r="2" spans="1:8" s="27" customFormat="1" ht="33.75" customHeight="1">
      <c r="A2" s="81"/>
      <c r="B2" s="203" t="s">
        <v>7</v>
      </c>
      <c r="C2" s="52" t="s">
        <v>8</v>
      </c>
      <c r="D2" s="70" t="s">
        <v>9</v>
      </c>
      <c r="E2" s="71" t="s">
        <v>10</v>
      </c>
      <c r="F2" s="72" t="s">
        <v>11</v>
      </c>
      <c r="G2" s="80" t="s">
        <v>12</v>
      </c>
      <c r="H2" s="82" t="s">
        <v>12</v>
      </c>
    </row>
    <row r="3" spans="1:8" s="28" customFormat="1" ht="15">
      <c r="A3" s="83">
        <v>1</v>
      </c>
      <c r="B3" s="73" t="s">
        <v>13</v>
      </c>
      <c r="C3" s="74">
        <v>3</v>
      </c>
      <c r="D3" s="73" t="s">
        <v>14</v>
      </c>
      <c r="E3" s="74">
        <v>5</v>
      </c>
      <c r="F3" s="74">
        <v>6</v>
      </c>
      <c r="G3" s="75">
        <v>7</v>
      </c>
      <c r="H3" s="84">
        <v>8</v>
      </c>
    </row>
    <row r="4" spans="1:8" s="28" customFormat="1" ht="37.5" customHeight="1">
      <c r="A4" s="132" t="s">
        <v>15</v>
      </c>
      <c r="B4" s="133" t="s">
        <v>16</v>
      </c>
      <c r="C4" s="134" t="s">
        <v>15</v>
      </c>
      <c r="D4" s="135" t="s">
        <v>49</v>
      </c>
      <c r="E4" s="134" t="s">
        <v>15</v>
      </c>
      <c r="F4" s="134" t="s">
        <v>15</v>
      </c>
      <c r="G4" s="134" t="s">
        <v>15</v>
      </c>
      <c r="H4" s="136" t="s">
        <v>15</v>
      </c>
    </row>
    <row r="5" spans="1:8" s="29" customFormat="1" ht="37.5" customHeight="1">
      <c r="A5" s="94" t="s">
        <v>15</v>
      </c>
      <c r="B5" s="101" t="s">
        <v>15</v>
      </c>
      <c r="C5" s="93" t="s">
        <v>17</v>
      </c>
      <c r="D5" s="95" t="s">
        <v>18</v>
      </c>
      <c r="E5" s="100" t="s">
        <v>15</v>
      </c>
      <c r="F5" s="101" t="s">
        <v>15</v>
      </c>
      <c r="G5" s="100" t="s">
        <v>15</v>
      </c>
      <c r="H5" s="102" t="s">
        <v>15</v>
      </c>
    </row>
    <row r="6" spans="1:8" s="29" customFormat="1" ht="37.5" customHeight="1">
      <c r="A6" s="63" t="s">
        <v>15</v>
      </c>
      <c r="B6" s="76" t="s">
        <v>15</v>
      </c>
      <c r="C6" s="38" t="s">
        <v>19</v>
      </c>
      <c r="D6" s="36" t="s">
        <v>20</v>
      </c>
      <c r="E6" s="76" t="s">
        <v>15</v>
      </c>
      <c r="F6" s="42" t="s">
        <v>15</v>
      </c>
      <c r="G6" s="76" t="s">
        <v>15</v>
      </c>
      <c r="H6" s="85" t="s">
        <v>15</v>
      </c>
    </row>
    <row r="7" spans="1:8" s="29" customFormat="1" ht="37.5" customHeight="1">
      <c r="A7" s="65">
        <v>1</v>
      </c>
      <c r="B7" s="204"/>
      <c r="C7" s="38"/>
      <c r="D7" s="37" t="s">
        <v>30</v>
      </c>
      <c r="E7" s="38" t="s">
        <v>21</v>
      </c>
      <c r="F7" s="196">
        <f>'Przedmiar_etap 1'!F7</f>
        <v>1.532</v>
      </c>
      <c r="G7" s="263"/>
      <c r="H7" s="66"/>
    </row>
    <row r="8" spans="1:8" s="29" customFormat="1" ht="12.75" customHeight="1" hidden="1">
      <c r="A8" s="205"/>
      <c r="B8" s="206"/>
      <c r="C8" s="206"/>
      <c r="D8" s="206"/>
      <c r="E8" s="206"/>
      <c r="F8" s="206"/>
      <c r="G8" s="246"/>
      <c r="H8" s="207"/>
    </row>
    <row r="9" spans="1:8" s="29" customFormat="1" ht="12.75" customHeight="1" hidden="1">
      <c r="A9" s="205"/>
      <c r="B9" s="206"/>
      <c r="C9" s="206"/>
      <c r="D9" s="206"/>
      <c r="E9" s="206"/>
      <c r="F9" s="206"/>
      <c r="G9" s="246"/>
      <c r="H9" s="207"/>
    </row>
    <row r="10" spans="1:8" s="29" customFormat="1" ht="15" hidden="1">
      <c r="A10" s="205"/>
      <c r="B10" s="206"/>
      <c r="C10" s="206"/>
      <c r="D10" s="206"/>
      <c r="E10" s="206"/>
      <c r="F10" s="206"/>
      <c r="G10" s="246"/>
      <c r="H10" s="207"/>
    </row>
    <row r="11" spans="1:8" s="29" customFormat="1" ht="15" hidden="1">
      <c r="A11" s="205"/>
      <c r="B11" s="206"/>
      <c r="C11" s="206"/>
      <c r="D11" s="206"/>
      <c r="E11" s="206"/>
      <c r="F11" s="206"/>
      <c r="G11" s="246"/>
      <c r="H11" s="207"/>
    </row>
    <row r="12" spans="1:8" s="29" customFormat="1" ht="15" hidden="1">
      <c r="A12" s="205"/>
      <c r="B12" s="206"/>
      <c r="C12" s="206"/>
      <c r="D12" s="206"/>
      <c r="E12" s="206"/>
      <c r="F12" s="206"/>
      <c r="G12" s="246"/>
      <c r="H12" s="207"/>
    </row>
    <row r="13" spans="1:8" s="29" customFormat="1" ht="15" hidden="1">
      <c r="A13" s="205"/>
      <c r="B13" s="206"/>
      <c r="C13" s="206"/>
      <c r="D13" s="206"/>
      <c r="E13" s="206"/>
      <c r="F13" s="206"/>
      <c r="G13" s="246"/>
      <c r="H13" s="207"/>
    </row>
    <row r="14" spans="1:8" s="29" customFormat="1" ht="15" hidden="1">
      <c r="A14" s="205"/>
      <c r="B14" s="206"/>
      <c r="C14" s="206"/>
      <c r="D14" s="206"/>
      <c r="E14" s="206"/>
      <c r="F14" s="206"/>
      <c r="G14" s="246"/>
      <c r="H14" s="207"/>
    </row>
    <row r="15" spans="1:8" s="29" customFormat="1" ht="15" hidden="1">
      <c r="A15" s="205"/>
      <c r="B15" s="206"/>
      <c r="C15" s="206"/>
      <c r="D15" s="206"/>
      <c r="E15" s="206"/>
      <c r="F15" s="206"/>
      <c r="G15" s="246"/>
      <c r="H15" s="207"/>
    </row>
    <row r="16" spans="1:8" s="29" customFormat="1" ht="15" hidden="1">
      <c r="A16" s="205"/>
      <c r="B16" s="206"/>
      <c r="C16" s="206"/>
      <c r="D16" s="206"/>
      <c r="E16" s="206"/>
      <c r="F16" s="206"/>
      <c r="G16" s="246"/>
      <c r="H16" s="207"/>
    </row>
    <row r="17" spans="1:8" s="29" customFormat="1" ht="15" hidden="1">
      <c r="A17" s="205"/>
      <c r="B17" s="206"/>
      <c r="C17" s="206"/>
      <c r="D17" s="206"/>
      <c r="E17" s="206"/>
      <c r="F17" s="206"/>
      <c r="G17" s="246"/>
      <c r="H17" s="207"/>
    </row>
    <row r="18" spans="1:8" s="29" customFormat="1" ht="15" hidden="1">
      <c r="A18" s="205"/>
      <c r="B18" s="206"/>
      <c r="C18" s="206"/>
      <c r="D18" s="206"/>
      <c r="E18" s="206"/>
      <c r="F18" s="206"/>
      <c r="G18" s="246"/>
      <c r="H18" s="207"/>
    </row>
    <row r="19" spans="1:8" s="29" customFormat="1" ht="15" hidden="1">
      <c r="A19" s="205"/>
      <c r="B19" s="206"/>
      <c r="C19" s="206"/>
      <c r="D19" s="206"/>
      <c r="E19" s="206"/>
      <c r="F19" s="206"/>
      <c r="G19" s="246"/>
      <c r="H19" s="207"/>
    </row>
    <row r="20" spans="1:8" s="29" customFormat="1" ht="15" hidden="1">
      <c r="A20" s="205"/>
      <c r="B20" s="206"/>
      <c r="C20" s="206"/>
      <c r="D20" s="206"/>
      <c r="E20" s="206"/>
      <c r="F20" s="206"/>
      <c r="G20" s="246"/>
      <c r="H20" s="207"/>
    </row>
    <row r="21" spans="1:8" s="29" customFormat="1" ht="15" hidden="1">
      <c r="A21" s="205"/>
      <c r="B21" s="206"/>
      <c r="C21" s="206"/>
      <c r="D21" s="206"/>
      <c r="E21" s="206"/>
      <c r="F21" s="206"/>
      <c r="G21" s="246"/>
      <c r="H21" s="207"/>
    </row>
    <row r="22" spans="1:8" s="29" customFormat="1" ht="15" hidden="1">
      <c r="A22" s="205"/>
      <c r="B22" s="206"/>
      <c r="C22" s="206"/>
      <c r="D22" s="206"/>
      <c r="E22" s="206"/>
      <c r="F22" s="206"/>
      <c r="G22" s="246"/>
      <c r="H22" s="207"/>
    </row>
    <row r="23" spans="1:8" s="29" customFormat="1" ht="15" hidden="1">
      <c r="A23" s="205"/>
      <c r="B23" s="206"/>
      <c r="C23" s="206"/>
      <c r="D23" s="206"/>
      <c r="E23" s="206"/>
      <c r="F23" s="206"/>
      <c r="G23" s="246"/>
      <c r="H23" s="207"/>
    </row>
    <row r="24" spans="1:8" s="29" customFormat="1" ht="12.75" customHeight="1" hidden="1">
      <c r="A24" s="205"/>
      <c r="B24" s="206"/>
      <c r="C24" s="206"/>
      <c r="D24" s="206"/>
      <c r="E24" s="206"/>
      <c r="F24" s="206"/>
      <c r="G24" s="246"/>
      <c r="H24" s="207"/>
    </row>
    <row r="25" spans="1:8" s="29" customFormat="1" ht="12.75" customHeight="1" hidden="1">
      <c r="A25" s="205"/>
      <c r="B25" s="206"/>
      <c r="C25" s="206"/>
      <c r="D25" s="206"/>
      <c r="E25" s="206"/>
      <c r="F25" s="206"/>
      <c r="G25" s="246"/>
      <c r="H25" s="207"/>
    </row>
    <row r="26" spans="1:8" s="29" customFormat="1" ht="12.75" customHeight="1" hidden="1">
      <c r="A26" s="205"/>
      <c r="B26" s="206"/>
      <c r="C26" s="206"/>
      <c r="D26" s="206"/>
      <c r="E26" s="206"/>
      <c r="F26" s="206"/>
      <c r="G26" s="246"/>
      <c r="H26" s="207"/>
    </row>
    <row r="27" spans="1:8" s="29" customFormat="1" ht="12.75" customHeight="1" hidden="1">
      <c r="A27" s="205"/>
      <c r="B27" s="206"/>
      <c r="C27" s="206"/>
      <c r="D27" s="206"/>
      <c r="E27" s="206"/>
      <c r="F27" s="206"/>
      <c r="G27" s="246"/>
      <c r="H27" s="207"/>
    </row>
    <row r="28" spans="1:8" s="29" customFormat="1" ht="12.75" customHeight="1" hidden="1">
      <c r="A28" s="205"/>
      <c r="B28" s="206"/>
      <c r="C28" s="206"/>
      <c r="D28" s="206"/>
      <c r="E28" s="206"/>
      <c r="F28" s="206"/>
      <c r="G28" s="246"/>
      <c r="H28" s="207"/>
    </row>
    <row r="29" spans="1:8" s="29" customFormat="1" ht="12.75" customHeight="1" hidden="1">
      <c r="A29" s="205"/>
      <c r="B29" s="206"/>
      <c r="C29" s="206"/>
      <c r="D29" s="206"/>
      <c r="E29" s="206"/>
      <c r="F29" s="206"/>
      <c r="G29" s="246"/>
      <c r="H29" s="207"/>
    </row>
    <row r="30" spans="1:8" s="29" customFormat="1" ht="12.75" customHeight="1" hidden="1">
      <c r="A30" s="205"/>
      <c r="B30" s="206"/>
      <c r="C30" s="206"/>
      <c r="D30" s="206"/>
      <c r="E30" s="206"/>
      <c r="F30" s="206"/>
      <c r="G30" s="246"/>
      <c r="H30" s="207"/>
    </row>
    <row r="31" spans="1:8" s="29" customFormat="1" ht="12.75" customHeight="1" hidden="1">
      <c r="A31" s="205"/>
      <c r="B31" s="206"/>
      <c r="C31" s="206"/>
      <c r="D31" s="206"/>
      <c r="E31" s="206"/>
      <c r="F31" s="206"/>
      <c r="G31" s="246"/>
      <c r="H31" s="207"/>
    </row>
    <row r="32" spans="1:8" s="29" customFormat="1" ht="12.75" customHeight="1" hidden="1">
      <c r="A32" s="205"/>
      <c r="B32" s="206"/>
      <c r="C32" s="206"/>
      <c r="D32" s="206"/>
      <c r="E32" s="206"/>
      <c r="F32" s="206"/>
      <c r="G32" s="246"/>
      <c r="H32" s="207"/>
    </row>
    <row r="33" spans="1:8" s="29" customFormat="1" ht="12.75" customHeight="1" hidden="1">
      <c r="A33" s="205"/>
      <c r="B33" s="206"/>
      <c r="C33" s="206"/>
      <c r="D33" s="206"/>
      <c r="E33" s="206"/>
      <c r="F33" s="206"/>
      <c r="G33" s="246"/>
      <c r="H33" s="207"/>
    </row>
    <row r="34" spans="1:8" s="29" customFormat="1" ht="15" hidden="1">
      <c r="A34" s="205"/>
      <c r="B34" s="206"/>
      <c r="C34" s="206"/>
      <c r="D34" s="206"/>
      <c r="E34" s="206"/>
      <c r="F34" s="206"/>
      <c r="G34" s="246"/>
      <c r="H34" s="207"/>
    </row>
    <row r="35" spans="1:8" s="29" customFormat="1" ht="12.75" customHeight="1" hidden="1">
      <c r="A35" s="205"/>
      <c r="B35" s="206"/>
      <c r="C35" s="206"/>
      <c r="D35" s="206"/>
      <c r="E35" s="206"/>
      <c r="F35" s="206"/>
      <c r="G35" s="246"/>
      <c r="H35" s="207"/>
    </row>
    <row r="36" spans="1:8" s="29" customFormat="1" ht="12.75" customHeight="1" hidden="1">
      <c r="A36" s="205"/>
      <c r="B36" s="206"/>
      <c r="C36" s="206"/>
      <c r="D36" s="206"/>
      <c r="E36" s="206"/>
      <c r="F36" s="206"/>
      <c r="G36" s="246"/>
      <c r="H36" s="207"/>
    </row>
    <row r="37" spans="1:8" s="29" customFormat="1" ht="12.75" customHeight="1" hidden="1">
      <c r="A37" s="205"/>
      <c r="B37" s="206"/>
      <c r="C37" s="206"/>
      <c r="D37" s="206"/>
      <c r="E37" s="206"/>
      <c r="F37" s="206"/>
      <c r="G37" s="246"/>
      <c r="H37" s="207"/>
    </row>
    <row r="38" spans="1:8" s="29" customFormat="1" ht="12.75" customHeight="1" hidden="1">
      <c r="A38" s="205"/>
      <c r="B38" s="206"/>
      <c r="C38" s="206"/>
      <c r="D38" s="206"/>
      <c r="E38" s="206"/>
      <c r="F38" s="206"/>
      <c r="G38" s="246"/>
      <c r="H38" s="207"/>
    </row>
    <row r="39" spans="1:8" s="29" customFormat="1" ht="15" hidden="1">
      <c r="A39" s="205"/>
      <c r="B39" s="206"/>
      <c r="C39" s="206"/>
      <c r="D39" s="206"/>
      <c r="E39" s="206"/>
      <c r="F39" s="206"/>
      <c r="G39" s="246"/>
      <c r="H39" s="207"/>
    </row>
    <row r="40" spans="1:8" s="29" customFormat="1" ht="15" hidden="1">
      <c r="A40" s="205"/>
      <c r="B40" s="206"/>
      <c r="C40" s="206"/>
      <c r="D40" s="206"/>
      <c r="E40" s="206"/>
      <c r="F40" s="206"/>
      <c r="G40" s="246"/>
      <c r="H40" s="207"/>
    </row>
    <row r="41" spans="1:8" s="29" customFormat="1" ht="15" hidden="1">
      <c r="A41" s="205"/>
      <c r="B41" s="206"/>
      <c r="C41" s="206"/>
      <c r="D41" s="206"/>
      <c r="E41" s="206"/>
      <c r="F41" s="206"/>
      <c r="G41" s="246"/>
      <c r="H41" s="207"/>
    </row>
    <row r="42" spans="1:8" s="29" customFormat="1" ht="15" hidden="1">
      <c r="A42" s="205"/>
      <c r="B42" s="206"/>
      <c r="C42" s="206"/>
      <c r="D42" s="206"/>
      <c r="E42" s="206"/>
      <c r="F42" s="206"/>
      <c r="G42" s="246"/>
      <c r="H42" s="207"/>
    </row>
    <row r="43" spans="1:8" s="29" customFormat="1" ht="15" hidden="1">
      <c r="A43" s="205"/>
      <c r="B43" s="206"/>
      <c r="C43" s="206"/>
      <c r="D43" s="206"/>
      <c r="E43" s="206"/>
      <c r="F43" s="206"/>
      <c r="G43" s="246"/>
      <c r="H43" s="207"/>
    </row>
    <row r="44" spans="1:8" s="29" customFormat="1" ht="12.75" customHeight="1" hidden="1">
      <c r="A44" s="205"/>
      <c r="B44" s="206"/>
      <c r="C44" s="206"/>
      <c r="D44" s="206"/>
      <c r="E44" s="206"/>
      <c r="F44" s="206"/>
      <c r="G44" s="246"/>
      <c r="H44" s="207"/>
    </row>
    <row r="45" spans="1:8" s="29" customFormat="1" ht="15" hidden="1">
      <c r="A45" s="205"/>
      <c r="B45" s="206"/>
      <c r="C45" s="206"/>
      <c r="D45" s="206"/>
      <c r="E45" s="206"/>
      <c r="F45" s="206"/>
      <c r="G45" s="246"/>
      <c r="H45" s="207"/>
    </row>
    <row r="46" spans="1:8" s="29" customFormat="1" ht="12.75" customHeight="1" hidden="1">
      <c r="A46" s="205"/>
      <c r="B46" s="206"/>
      <c r="C46" s="206"/>
      <c r="D46" s="206"/>
      <c r="E46" s="206"/>
      <c r="F46" s="206"/>
      <c r="G46" s="246"/>
      <c r="H46" s="207"/>
    </row>
    <row r="47" spans="1:8" s="29" customFormat="1" ht="12.75" customHeight="1" hidden="1">
      <c r="A47" s="205"/>
      <c r="B47" s="206"/>
      <c r="C47" s="206"/>
      <c r="D47" s="206"/>
      <c r="E47" s="206"/>
      <c r="F47" s="206"/>
      <c r="G47" s="246"/>
      <c r="H47" s="207"/>
    </row>
    <row r="48" spans="1:8" s="29" customFormat="1" ht="12.75" customHeight="1" hidden="1">
      <c r="A48" s="205"/>
      <c r="B48" s="206"/>
      <c r="C48" s="206"/>
      <c r="D48" s="206"/>
      <c r="E48" s="206"/>
      <c r="F48" s="206"/>
      <c r="G48" s="246"/>
      <c r="H48" s="207"/>
    </row>
    <row r="49" spans="1:8" s="29" customFormat="1" ht="15" hidden="1">
      <c r="A49" s="205"/>
      <c r="B49" s="206"/>
      <c r="C49" s="206"/>
      <c r="D49" s="206"/>
      <c r="E49" s="206"/>
      <c r="F49" s="206"/>
      <c r="G49" s="246"/>
      <c r="H49" s="207"/>
    </row>
    <row r="50" spans="1:8" s="29" customFormat="1" ht="15" hidden="1">
      <c r="A50" s="205"/>
      <c r="B50" s="206"/>
      <c r="C50" s="206"/>
      <c r="D50" s="206"/>
      <c r="E50" s="206"/>
      <c r="F50" s="206"/>
      <c r="G50" s="246"/>
      <c r="H50" s="207"/>
    </row>
    <row r="51" spans="1:8" s="29" customFormat="1" ht="15" hidden="1">
      <c r="A51" s="205"/>
      <c r="B51" s="206"/>
      <c r="C51" s="206"/>
      <c r="D51" s="206"/>
      <c r="E51" s="206"/>
      <c r="F51" s="206"/>
      <c r="G51" s="246"/>
      <c r="H51" s="207"/>
    </row>
    <row r="52" spans="1:8" s="29" customFormat="1" ht="15" hidden="1">
      <c r="A52" s="205"/>
      <c r="B52" s="206"/>
      <c r="C52" s="206"/>
      <c r="D52" s="206"/>
      <c r="E52" s="206"/>
      <c r="F52" s="206"/>
      <c r="G52" s="246"/>
      <c r="H52" s="207"/>
    </row>
    <row r="53" spans="1:9" s="29" customFormat="1" ht="12.75" customHeight="1" hidden="1">
      <c r="A53" s="205"/>
      <c r="B53" s="206"/>
      <c r="C53" s="206"/>
      <c r="D53" s="206"/>
      <c r="E53" s="206"/>
      <c r="F53" s="206"/>
      <c r="G53" s="246"/>
      <c r="H53" s="207"/>
      <c r="I53" s="30"/>
    </row>
    <row r="54" spans="1:8" s="29" customFormat="1" ht="12.75" customHeight="1" hidden="1">
      <c r="A54" s="205"/>
      <c r="B54" s="206"/>
      <c r="C54" s="206"/>
      <c r="D54" s="206"/>
      <c r="E54" s="206"/>
      <c r="F54" s="206"/>
      <c r="G54" s="246"/>
      <c r="H54" s="207"/>
    </row>
    <row r="55" spans="1:8" s="29" customFormat="1" ht="15" hidden="1">
      <c r="A55" s="205"/>
      <c r="B55" s="206"/>
      <c r="C55" s="206"/>
      <c r="D55" s="206"/>
      <c r="E55" s="206"/>
      <c r="F55" s="206"/>
      <c r="G55" s="246"/>
      <c r="H55" s="207"/>
    </row>
    <row r="56" spans="1:8" s="29" customFormat="1" ht="15" hidden="1">
      <c r="A56" s="205"/>
      <c r="B56" s="206"/>
      <c r="C56" s="206"/>
      <c r="D56" s="206"/>
      <c r="E56" s="206"/>
      <c r="F56" s="206"/>
      <c r="G56" s="246"/>
      <c r="H56" s="207"/>
    </row>
    <row r="57" spans="1:8" s="29" customFormat="1" ht="15" hidden="1">
      <c r="A57" s="205"/>
      <c r="B57" s="206"/>
      <c r="C57" s="206"/>
      <c r="D57" s="206"/>
      <c r="E57" s="206"/>
      <c r="F57" s="206"/>
      <c r="G57" s="246"/>
      <c r="H57" s="207"/>
    </row>
    <row r="58" spans="1:8" s="29" customFormat="1" ht="15" hidden="1">
      <c r="A58" s="205"/>
      <c r="B58" s="206"/>
      <c r="C58" s="206"/>
      <c r="D58" s="206"/>
      <c r="E58" s="206"/>
      <c r="F58" s="206"/>
      <c r="G58" s="246"/>
      <c r="H58" s="207"/>
    </row>
    <row r="59" spans="1:8" s="29" customFormat="1" ht="15" hidden="1">
      <c r="A59" s="205"/>
      <c r="B59" s="206"/>
      <c r="C59" s="206"/>
      <c r="D59" s="206"/>
      <c r="E59" s="206"/>
      <c r="F59" s="206"/>
      <c r="G59" s="246"/>
      <c r="H59" s="207"/>
    </row>
    <row r="60" spans="1:8" s="29" customFormat="1" ht="15" hidden="1">
      <c r="A60" s="205"/>
      <c r="B60" s="206"/>
      <c r="C60" s="206"/>
      <c r="D60" s="206"/>
      <c r="E60" s="206"/>
      <c r="F60" s="206"/>
      <c r="G60" s="246"/>
      <c r="H60" s="207"/>
    </row>
    <row r="61" spans="1:8" s="29" customFormat="1" ht="15" hidden="1">
      <c r="A61" s="205"/>
      <c r="B61" s="206"/>
      <c r="C61" s="206"/>
      <c r="D61" s="206"/>
      <c r="E61" s="206"/>
      <c r="F61" s="206"/>
      <c r="G61" s="246"/>
      <c r="H61" s="207"/>
    </row>
    <row r="62" spans="1:8" s="29" customFormat="1" ht="12.75" customHeight="1" hidden="1">
      <c r="A62" s="205"/>
      <c r="B62" s="206"/>
      <c r="C62" s="206"/>
      <c r="D62" s="206"/>
      <c r="E62" s="206"/>
      <c r="F62" s="206"/>
      <c r="G62" s="246"/>
      <c r="H62" s="207"/>
    </row>
    <row r="63" spans="1:8" s="29" customFormat="1" ht="15" hidden="1">
      <c r="A63" s="205"/>
      <c r="B63" s="206"/>
      <c r="C63" s="206"/>
      <c r="D63" s="206"/>
      <c r="E63" s="206"/>
      <c r="F63" s="206"/>
      <c r="G63" s="246"/>
      <c r="H63" s="207"/>
    </row>
    <row r="64" spans="1:8" s="29" customFormat="1" ht="12.75" customHeight="1" hidden="1">
      <c r="A64" s="205"/>
      <c r="B64" s="206"/>
      <c r="C64" s="206"/>
      <c r="D64" s="206"/>
      <c r="E64" s="206"/>
      <c r="F64" s="206"/>
      <c r="G64" s="246"/>
      <c r="H64" s="207"/>
    </row>
    <row r="65" spans="1:8" s="29" customFormat="1" ht="15" hidden="1">
      <c r="A65" s="205"/>
      <c r="B65" s="206"/>
      <c r="C65" s="206"/>
      <c r="D65" s="206"/>
      <c r="E65" s="206"/>
      <c r="F65" s="206"/>
      <c r="G65" s="246"/>
      <c r="H65" s="207"/>
    </row>
    <row r="66" spans="1:8" s="29" customFormat="1" ht="15" hidden="1">
      <c r="A66" s="205"/>
      <c r="B66" s="206"/>
      <c r="C66" s="206"/>
      <c r="D66" s="206"/>
      <c r="E66" s="206"/>
      <c r="F66" s="206"/>
      <c r="G66" s="246"/>
      <c r="H66" s="207"/>
    </row>
    <row r="67" spans="1:8" s="29" customFormat="1" ht="15" hidden="1">
      <c r="A67" s="205"/>
      <c r="B67" s="206"/>
      <c r="C67" s="206"/>
      <c r="D67" s="206"/>
      <c r="E67" s="206"/>
      <c r="F67" s="206"/>
      <c r="G67" s="246"/>
      <c r="H67" s="207"/>
    </row>
    <row r="68" spans="1:8" s="29" customFormat="1" ht="15" hidden="1">
      <c r="A68" s="205"/>
      <c r="B68" s="206"/>
      <c r="C68" s="206"/>
      <c r="D68" s="206"/>
      <c r="E68" s="206"/>
      <c r="F68" s="206"/>
      <c r="G68" s="246"/>
      <c r="H68" s="207"/>
    </row>
    <row r="69" spans="1:8" s="29" customFormat="1" ht="15" hidden="1">
      <c r="A69" s="205"/>
      <c r="B69" s="206"/>
      <c r="C69" s="206"/>
      <c r="D69" s="206"/>
      <c r="E69" s="206"/>
      <c r="F69" s="206"/>
      <c r="G69" s="246"/>
      <c r="H69" s="207"/>
    </row>
    <row r="70" spans="1:8" s="29" customFormat="1" ht="15" hidden="1">
      <c r="A70" s="205"/>
      <c r="B70" s="206"/>
      <c r="C70" s="206"/>
      <c r="D70" s="206"/>
      <c r="E70" s="206"/>
      <c r="F70" s="206"/>
      <c r="G70" s="246"/>
      <c r="H70" s="207"/>
    </row>
    <row r="71" spans="1:8" s="29" customFormat="1" ht="15" hidden="1">
      <c r="A71" s="205"/>
      <c r="B71" s="206"/>
      <c r="C71" s="206"/>
      <c r="D71" s="206"/>
      <c r="E71" s="206"/>
      <c r="F71" s="206"/>
      <c r="G71" s="246"/>
      <c r="H71" s="207"/>
    </row>
    <row r="72" spans="1:8" s="29" customFormat="1" ht="15" hidden="1">
      <c r="A72" s="205"/>
      <c r="B72" s="206"/>
      <c r="C72" s="206"/>
      <c r="D72" s="206"/>
      <c r="E72" s="206"/>
      <c r="F72" s="206"/>
      <c r="G72" s="246"/>
      <c r="H72" s="207"/>
    </row>
    <row r="73" spans="1:8" s="29" customFormat="1" ht="15" hidden="1">
      <c r="A73" s="205"/>
      <c r="B73" s="206"/>
      <c r="C73" s="206"/>
      <c r="D73" s="206"/>
      <c r="E73" s="206"/>
      <c r="F73" s="206"/>
      <c r="G73" s="246"/>
      <c r="H73" s="207"/>
    </row>
    <row r="74" spans="1:8" s="29" customFormat="1" ht="15" hidden="1">
      <c r="A74" s="205"/>
      <c r="B74" s="206"/>
      <c r="C74" s="206"/>
      <c r="D74" s="206"/>
      <c r="E74" s="206"/>
      <c r="F74" s="206"/>
      <c r="G74" s="246"/>
      <c r="H74" s="207"/>
    </row>
    <row r="75" spans="1:8" s="29" customFormat="1" ht="15" hidden="1">
      <c r="A75" s="205"/>
      <c r="B75" s="206"/>
      <c r="C75" s="206"/>
      <c r="D75" s="206"/>
      <c r="E75" s="206"/>
      <c r="F75" s="206"/>
      <c r="G75" s="246"/>
      <c r="H75" s="207"/>
    </row>
    <row r="76" spans="1:8" s="29" customFormat="1" ht="15" hidden="1">
      <c r="A76" s="205"/>
      <c r="B76" s="206"/>
      <c r="C76" s="206"/>
      <c r="D76" s="206"/>
      <c r="E76" s="206"/>
      <c r="F76" s="206"/>
      <c r="G76" s="246"/>
      <c r="H76" s="207"/>
    </row>
    <row r="77" spans="1:8" s="29" customFormat="1" ht="15" hidden="1">
      <c r="A77" s="205"/>
      <c r="B77" s="206"/>
      <c r="C77" s="206"/>
      <c r="D77" s="206"/>
      <c r="E77" s="206"/>
      <c r="F77" s="206"/>
      <c r="G77" s="246"/>
      <c r="H77" s="207"/>
    </row>
    <row r="78" spans="1:8" s="29" customFormat="1" ht="15" hidden="1">
      <c r="A78" s="205"/>
      <c r="B78" s="206"/>
      <c r="C78" s="206"/>
      <c r="D78" s="206"/>
      <c r="E78" s="206"/>
      <c r="F78" s="206"/>
      <c r="G78" s="246"/>
      <c r="H78" s="207"/>
    </row>
    <row r="79" spans="1:8" s="29" customFormat="1" ht="12.75" customHeight="1" hidden="1">
      <c r="A79" s="205"/>
      <c r="B79" s="206"/>
      <c r="C79" s="206"/>
      <c r="D79" s="206"/>
      <c r="E79" s="206"/>
      <c r="F79" s="206"/>
      <c r="G79" s="246"/>
      <c r="H79" s="207"/>
    </row>
    <row r="80" spans="1:8" s="29" customFormat="1" ht="12.75" customHeight="1" hidden="1">
      <c r="A80" s="205"/>
      <c r="B80" s="206"/>
      <c r="C80" s="206"/>
      <c r="D80" s="206"/>
      <c r="E80" s="206"/>
      <c r="F80" s="206"/>
      <c r="G80" s="246"/>
      <c r="H80" s="207"/>
    </row>
    <row r="81" spans="1:8" s="29" customFormat="1" ht="12.75" customHeight="1" hidden="1">
      <c r="A81" s="205"/>
      <c r="B81" s="206"/>
      <c r="C81" s="206"/>
      <c r="D81" s="206"/>
      <c r="E81" s="206"/>
      <c r="F81" s="206"/>
      <c r="G81" s="246"/>
      <c r="H81" s="207"/>
    </row>
    <row r="82" spans="1:8" s="29" customFormat="1" ht="12.75" customHeight="1" hidden="1">
      <c r="A82" s="205"/>
      <c r="B82" s="206"/>
      <c r="C82" s="206"/>
      <c r="D82" s="206"/>
      <c r="E82" s="206"/>
      <c r="F82" s="206"/>
      <c r="G82" s="246"/>
      <c r="H82" s="207"/>
    </row>
    <row r="83" spans="1:8" s="29" customFormat="1" ht="12.75" customHeight="1" hidden="1">
      <c r="A83" s="205"/>
      <c r="B83" s="206"/>
      <c r="C83" s="206"/>
      <c r="D83" s="206"/>
      <c r="E83" s="206"/>
      <c r="F83" s="206"/>
      <c r="G83" s="246"/>
      <c r="H83" s="207"/>
    </row>
    <row r="84" spans="1:8" s="29" customFormat="1" ht="12.75" customHeight="1" hidden="1">
      <c r="A84" s="205"/>
      <c r="B84" s="206"/>
      <c r="C84" s="206"/>
      <c r="D84" s="206"/>
      <c r="E84" s="206"/>
      <c r="F84" s="206"/>
      <c r="G84" s="246"/>
      <c r="H84" s="207"/>
    </row>
    <row r="85" spans="1:8" s="29" customFormat="1" ht="12.75" customHeight="1" hidden="1">
      <c r="A85" s="205"/>
      <c r="B85" s="206"/>
      <c r="C85" s="206"/>
      <c r="D85" s="206"/>
      <c r="E85" s="206"/>
      <c r="F85" s="206"/>
      <c r="G85" s="246"/>
      <c r="H85" s="207"/>
    </row>
    <row r="86" spans="1:8" s="29" customFormat="1" ht="15" hidden="1">
      <c r="A86" s="205"/>
      <c r="B86" s="206"/>
      <c r="C86" s="206"/>
      <c r="D86" s="206"/>
      <c r="E86" s="206"/>
      <c r="F86" s="206"/>
      <c r="G86" s="246"/>
      <c r="H86" s="207"/>
    </row>
    <row r="87" spans="1:8" s="29" customFormat="1" ht="15" hidden="1">
      <c r="A87" s="205"/>
      <c r="B87" s="206"/>
      <c r="C87" s="206"/>
      <c r="D87" s="206"/>
      <c r="E87" s="206"/>
      <c r="F87" s="206"/>
      <c r="G87" s="246"/>
      <c r="H87" s="207"/>
    </row>
    <row r="88" spans="1:8" s="29" customFormat="1" ht="15" hidden="1">
      <c r="A88" s="205"/>
      <c r="B88" s="206"/>
      <c r="C88" s="206"/>
      <c r="D88" s="206"/>
      <c r="E88" s="206"/>
      <c r="F88" s="206"/>
      <c r="G88" s="246"/>
      <c r="H88" s="207"/>
    </row>
    <row r="89" spans="1:8" s="29" customFormat="1" ht="37.5" customHeight="1">
      <c r="A89" s="65">
        <f>A7+1</f>
        <v>2</v>
      </c>
      <c r="B89" s="243"/>
      <c r="C89" s="38"/>
      <c r="D89" s="45" t="s">
        <v>117</v>
      </c>
      <c r="E89" s="38" t="s">
        <v>113</v>
      </c>
      <c r="F89" s="78">
        <f>'Przedmiar_etap 1'!F19</f>
        <v>1</v>
      </c>
      <c r="G89" s="263"/>
      <c r="H89" s="66"/>
    </row>
    <row r="90" spans="1:8" s="29" customFormat="1" ht="37.5" customHeight="1">
      <c r="A90" s="163" t="s">
        <v>15</v>
      </c>
      <c r="B90" s="42" t="s">
        <v>15</v>
      </c>
      <c r="C90" s="178" t="s">
        <v>85</v>
      </c>
      <c r="D90" s="36" t="s">
        <v>86</v>
      </c>
      <c r="E90" s="15" t="s">
        <v>15</v>
      </c>
      <c r="F90" s="42" t="s">
        <v>15</v>
      </c>
      <c r="G90" s="189" t="s">
        <v>15</v>
      </c>
      <c r="H90" s="85" t="s">
        <v>15</v>
      </c>
    </row>
    <row r="91" spans="1:8" s="29" customFormat="1" ht="37.5" customHeight="1">
      <c r="A91" s="65">
        <f>A89+1</f>
        <v>3</v>
      </c>
      <c r="B91" s="35"/>
      <c r="C91" s="38"/>
      <c r="D91" s="153" t="s">
        <v>103</v>
      </c>
      <c r="E91" s="124" t="s">
        <v>24</v>
      </c>
      <c r="F91" s="78">
        <f>'Przedmiar_etap 1'!F21</f>
        <v>5000</v>
      </c>
      <c r="G91" s="188"/>
      <c r="H91" s="66"/>
    </row>
    <row r="92" spans="1:8" s="29" customFormat="1" ht="38.25" customHeight="1">
      <c r="A92" s="148" t="s">
        <v>15</v>
      </c>
      <c r="B92" s="149" t="s">
        <v>15</v>
      </c>
      <c r="C92" s="150" t="s">
        <v>62</v>
      </c>
      <c r="D92" s="151" t="s">
        <v>63</v>
      </c>
      <c r="E92" s="152" t="s">
        <v>15</v>
      </c>
      <c r="F92" s="42" t="s">
        <v>15</v>
      </c>
      <c r="G92" s="189" t="s">
        <v>15</v>
      </c>
      <c r="H92" s="85" t="s">
        <v>15</v>
      </c>
    </row>
    <row r="93" spans="1:8" s="29" customFormat="1" ht="47.25">
      <c r="A93" s="125">
        <f>A91+1</f>
        <v>4</v>
      </c>
      <c r="B93" s="126"/>
      <c r="C93" s="124"/>
      <c r="D93" s="37" t="s">
        <v>118</v>
      </c>
      <c r="E93" s="38" t="s">
        <v>24</v>
      </c>
      <c r="F93" s="78">
        <f>'Przedmiar_etap 1'!F23</f>
        <v>209</v>
      </c>
      <c r="G93" s="188"/>
      <c r="H93" s="66"/>
    </row>
    <row r="94" spans="1:8" s="29" customFormat="1" ht="47.25">
      <c r="A94" s="125">
        <f aca="true" t="shared" si="0" ref="A94:A105">A93+1</f>
        <v>5</v>
      </c>
      <c r="B94" s="126"/>
      <c r="C94" s="124"/>
      <c r="D94" s="37" t="s">
        <v>119</v>
      </c>
      <c r="E94" s="38" t="s">
        <v>24</v>
      </c>
      <c r="F94" s="78">
        <f>'Przedmiar_etap 1'!F24</f>
        <v>209</v>
      </c>
      <c r="G94" s="188"/>
      <c r="H94" s="66"/>
    </row>
    <row r="95" spans="1:8" s="29" customFormat="1" ht="47.25">
      <c r="A95" s="125">
        <f>A94+1</f>
        <v>6</v>
      </c>
      <c r="B95" s="126"/>
      <c r="C95" s="124"/>
      <c r="D95" s="37" t="s">
        <v>139</v>
      </c>
      <c r="E95" s="38" t="s">
        <v>24</v>
      </c>
      <c r="F95" s="78">
        <f>'Przedmiar_etap 1'!F25</f>
        <v>273</v>
      </c>
      <c r="G95" s="188"/>
      <c r="H95" s="66"/>
    </row>
    <row r="96" spans="1:8" s="29" customFormat="1" ht="63">
      <c r="A96" s="125">
        <f>A95+1</f>
        <v>7</v>
      </c>
      <c r="B96" s="126"/>
      <c r="C96" s="124"/>
      <c r="D96" s="37" t="s">
        <v>159</v>
      </c>
      <c r="E96" s="38" t="s">
        <v>24</v>
      </c>
      <c r="F96" s="78">
        <f>'Przedmiar_etap 1'!F26</f>
        <v>95</v>
      </c>
      <c r="G96" s="188"/>
      <c r="H96" s="66"/>
    </row>
    <row r="97" spans="1:8" s="29" customFormat="1" ht="47.25">
      <c r="A97" s="125">
        <f>A96+1</f>
        <v>8</v>
      </c>
      <c r="B97" s="126"/>
      <c r="C97" s="124"/>
      <c r="D97" s="37" t="s">
        <v>158</v>
      </c>
      <c r="E97" s="38" t="s">
        <v>24</v>
      </c>
      <c r="F97" s="78">
        <f>'Przedmiar_etap 1'!F27</f>
        <v>43</v>
      </c>
      <c r="G97" s="188"/>
      <c r="H97" s="66"/>
    </row>
    <row r="98" spans="1:8" s="29" customFormat="1" ht="47.25">
      <c r="A98" s="125">
        <f>A97+1</f>
        <v>9</v>
      </c>
      <c r="B98" s="126"/>
      <c r="C98" s="124"/>
      <c r="D98" s="37" t="s">
        <v>140</v>
      </c>
      <c r="E98" s="38" t="s">
        <v>24</v>
      </c>
      <c r="F98" s="78">
        <f>'Przedmiar_etap 1'!F28</f>
        <v>273</v>
      </c>
      <c r="G98" s="188"/>
      <c r="H98" s="66"/>
    </row>
    <row r="99" spans="1:8" s="29" customFormat="1" ht="47.25">
      <c r="A99" s="125">
        <f t="shared" si="0"/>
        <v>10</v>
      </c>
      <c r="B99" s="126"/>
      <c r="C99" s="124"/>
      <c r="D99" s="37" t="s">
        <v>161</v>
      </c>
      <c r="E99" s="38" t="s">
        <v>24</v>
      </c>
      <c r="F99" s="78">
        <f>'Przedmiar_etap 1'!F29</f>
        <v>95</v>
      </c>
      <c r="G99" s="188"/>
      <c r="H99" s="66"/>
    </row>
    <row r="100" spans="1:8" s="29" customFormat="1" ht="47.25">
      <c r="A100" s="125">
        <f t="shared" si="0"/>
        <v>11</v>
      </c>
      <c r="B100" s="126"/>
      <c r="C100" s="124"/>
      <c r="D100" s="37" t="s">
        <v>160</v>
      </c>
      <c r="E100" s="38" t="s">
        <v>24</v>
      </c>
      <c r="F100" s="78">
        <f>'Przedmiar_etap 1'!F30</f>
        <v>43</v>
      </c>
      <c r="G100" s="188"/>
      <c r="H100" s="66"/>
    </row>
    <row r="101" spans="1:8" s="29" customFormat="1" ht="47.25">
      <c r="A101" s="125">
        <f t="shared" si="0"/>
        <v>12</v>
      </c>
      <c r="B101" s="126"/>
      <c r="C101" s="124"/>
      <c r="D101" s="153" t="s">
        <v>162</v>
      </c>
      <c r="E101" s="124" t="s">
        <v>51</v>
      </c>
      <c r="F101" s="78">
        <f>'Przedmiar_etap 1'!F31</f>
        <v>72</v>
      </c>
      <c r="G101" s="188"/>
      <c r="H101" s="66"/>
    </row>
    <row r="102" spans="1:8" s="29" customFormat="1" ht="37.5" customHeight="1">
      <c r="A102" s="125">
        <f t="shared" si="0"/>
        <v>13</v>
      </c>
      <c r="B102" s="126"/>
      <c r="C102" s="124"/>
      <c r="D102" s="153" t="s">
        <v>163</v>
      </c>
      <c r="E102" s="124" t="s">
        <v>51</v>
      </c>
      <c r="F102" s="78">
        <f>'Przedmiar_etap 1'!F32</f>
        <v>4.5</v>
      </c>
      <c r="G102" s="265"/>
      <c r="H102" s="66"/>
    </row>
    <row r="103" spans="1:8" s="29" customFormat="1" ht="37.5" customHeight="1">
      <c r="A103" s="125">
        <f t="shared" si="0"/>
        <v>14</v>
      </c>
      <c r="B103" s="126"/>
      <c r="C103" s="124"/>
      <c r="D103" s="153" t="s">
        <v>120</v>
      </c>
      <c r="E103" s="124" t="s">
        <v>54</v>
      </c>
      <c r="F103" s="78">
        <f>'Przedmiar_etap 1'!F33</f>
        <v>2</v>
      </c>
      <c r="G103" s="265"/>
      <c r="H103" s="66"/>
    </row>
    <row r="104" spans="1:8" s="29" customFormat="1" ht="47.25">
      <c r="A104" s="125">
        <f t="shared" si="0"/>
        <v>15</v>
      </c>
      <c r="B104" s="126"/>
      <c r="C104" s="124"/>
      <c r="D104" s="153" t="s">
        <v>199</v>
      </c>
      <c r="E104" s="124" t="s">
        <v>54</v>
      </c>
      <c r="F104" s="78">
        <f>'Przedmiar_etap 1'!F34</f>
        <v>4</v>
      </c>
      <c r="G104" s="265"/>
      <c r="H104" s="66"/>
    </row>
    <row r="105" spans="1:8" s="29" customFormat="1" ht="37.5" customHeight="1">
      <c r="A105" s="125">
        <f t="shared" si="0"/>
        <v>16</v>
      </c>
      <c r="B105" s="126"/>
      <c r="C105" s="124"/>
      <c r="D105" s="153" t="s">
        <v>164</v>
      </c>
      <c r="E105" s="124" t="s">
        <v>54</v>
      </c>
      <c r="F105" s="78">
        <f>'Przedmiar_etap 1'!F35</f>
        <v>1</v>
      </c>
      <c r="G105" s="265"/>
      <c r="H105" s="66"/>
    </row>
    <row r="106" spans="1:8" s="31" customFormat="1" ht="37.5" customHeight="1">
      <c r="A106" s="63" t="s">
        <v>15</v>
      </c>
      <c r="B106" s="42" t="s">
        <v>15</v>
      </c>
      <c r="C106" s="34" t="s">
        <v>15</v>
      </c>
      <c r="D106" s="77" t="s">
        <v>31</v>
      </c>
      <c r="E106" s="76" t="s">
        <v>15</v>
      </c>
      <c r="F106" s="42" t="s">
        <v>15</v>
      </c>
      <c r="G106" s="76" t="s">
        <v>15</v>
      </c>
      <c r="H106" s="86"/>
    </row>
    <row r="107" spans="1:8" ht="12.75" customHeight="1" hidden="1">
      <c r="A107" s="205"/>
      <c r="B107" s="206"/>
      <c r="C107" s="206"/>
      <c r="D107" s="206"/>
      <c r="E107" s="206"/>
      <c r="F107" s="206"/>
      <c r="G107" s="206"/>
      <c r="H107" s="207"/>
    </row>
    <row r="108" spans="1:8" ht="12.75" customHeight="1" hidden="1">
      <c r="A108" s="205"/>
      <c r="B108" s="206"/>
      <c r="C108" s="206"/>
      <c r="D108" s="206"/>
      <c r="E108" s="206"/>
      <c r="F108" s="206"/>
      <c r="G108" s="206"/>
      <c r="H108" s="207"/>
    </row>
    <row r="109" spans="1:8" ht="12.75" customHeight="1" hidden="1">
      <c r="A109" s="205"/>
      <c r="B109" s="206"/>
      <c r="C109" s="206"/>
      <c r="D109" s="206"/>
      <c r="E109" s="206"/>
      <c r="F109" s="206"/>
      <c r="G109" s="206"/>
      <c r="H109" s="207"/>
    </row>
    <row r="110" spans="1:8" ht="47.25">
      <c r="A110" s="132" t="s">
        <v>15</v>
      </c>
      <c r="B110" s="133" t="s">
        <v>27</v>
      </c>
      <c r="C110" s="134" t="s">
        <v>15</v>
      </c>
      <c r="D110" s="135" t="s">
        <v>50</v>
      </c>
      <c r="E110" s="142" t="s">
        <v>15</v>
      </c>
      <c r="F110" s="143" t="s">
        <v>15</v>
      </c>
      <c r="G110" s="134" t="s">
        <v>15</v>
      </c>
      <c r="H110" s="136" t="s">
        <v>15</v>
      </c>
    </row>
    <row r="111" spans="1:8" ht="38.25" customHeight="1">
      <c r="A111" s="140" t="s">
        <v>15</v>
      </c>
      <c r="B111" s="121" t="s">
        <v>15</v>
      </c>
      <c r="C111" s="119" t="s">
        <v>90</v>
      </c>
      <c r="D111" s="120" t="s">
        <v>91</v>
      </c>
      <c r="E111" s="121" t="s">
        <v>15</v>
      </c>
      <c r="F111" s="101" t="s">
        <v>15</v>
      </c>
      <c r="G111" s="100" t="s">
        <v>15</v>
      </c>
      <c r="H111" s="102" t="s">
        <v>15</v>
      </c>
    </row>
    <row r="112" spans="1:8" ht="37.5" customHeight="1">
      <c r="A112" s="163" t="s">
        <v>15</v>
      </c>
      <c r="B112" s="123" t="s">
        <v>15</v>
      </c>
      <c r="C112" s="124" t="s">
        <v>92</v>
      </c>
      <c r="D112" s="164" t="s">
        <v>93</v>
      </c>
      <c r="E112" s="15" t="s">
        <v>15</v>
      </c>
      <c r="F112" s="76" t="s">
        <v>15</v>
      </c>
      <c r="G112" s="76" t="s">
        <v>15</v>
      </c>
      <c r="H112" s="85" t="s">
        <v>15</v>
      </c>
    </row>
    <row r="113" spans="1:8" ht="47.25">
      <c r="A113" s="137">
        <f>A105+1</f>
        <v>17</v>
      </c>
      <c r="B113" s="91"/>
      <c r="C113" s="39"/>
      <c r="D113" s="92" t="s">
        <v>141</v>
      </c>
      <c r="E113" s="39" t="s">
        <v>24</v>
      </c>
      <c r="F113" s="78">
        <f>'Przedmiar_etap 1'!F39</f>
        <v>378</v>
      </c>
      <c r="G113" s="188"/>
      <c r="H113" s="66"/>
    </row>
    <row r="114" spans="1:8" ht="47.25">
      <c r="A114" s="137">
        <f aca="true" t="shared" si="1" ref="A114:A119">A113+1</f>
        <v>18</v>
      </c>
      <c r="B114" s="91"/>
      <c r="C114" s="39"/>
      <c r="D114" s="92" t="s">
        <v>142</v>
      </c>
      <c r="E114" s="39" t="s">
        <v>24</v>
      </c>
      <c r="F114" s="78">
        <f>'Przedmiar_etap 1'!F40</f>
        <v>209</v>
      </c>
      <c r="G114" s="188"/>
      <c r="H114" s="66"/>
    </row>
    <row r="115" spans="1:8" ht="47.25">
      <c r="A115" s="137">
        <f t="shared" si="1"/>
        <v>19</v>
      </c>
      <c r="B115" s="91"/>
      <c r="C115" s="39"/>
      <c r="D115" s="92" t="s">
        <v>165</v>
      </c>
      <c r="E115" s="39" t="s">
        <v>24</v>
      </c>
      <c r="F115" s="78">
        <f>'Przedmiar_etap 1'!F41</f>
        <v>43</v>
      </c>
      <c r="G115" s="188"/>
      <c r="H115" s="66"/>
    </row>
    <row r="116" spans="1:8" ht="37.5" customHeight="1">
      <c r="A116" s="137">
        <f t="shared" si="1"/>
        <v>20</v>
      </c>
      <c r="B116" s="91"/>
      <c r="C116" s="39"/>
      <c r="D116" s="92" t="s">
        <v>125</v>
      </c>
      <c r="E116" s="39" t="s">
        <v>24</v>
      </c>
      <c r="F116" s="78">
        <f>'Przedmiar_etap 1'!F42</f>
        <v>2182</v>
      </c>
      <c r="G116" s="188"/>
      <c r="H116" s="66"/>
    </row>
    <row r="117" spans="1:8" ht="38.25" customHeight="1">
      <c r="A117" s="137">
        <f t="shared" si="1"/>
        <v>21</v>
      </c>
      <c r="B117" s="91"/>
      <c r="C117" s="39"/>
      <c r="D117" s="92" t="s">
        <v>259</v>
      </c>
      <c r="E117" s="39" t="s">
        <v>24</v>
      </c>
      <c r="F117" s="78">
        <f>'Przedmiar_etap 1'!F43</f>
        <v>729</v>
      </c>
      <c r="G117" s="188"/>
      <c r="H117" s="66"/>
    </row>
    <row r="118" spans="1:8" ht="37.5" customHeight="1">
      <c r="A118" s="137">
        <f t="shared" si="1"/>
        <v>22</v>
      </c>
      <c r="B118" s="91"/>
      <c r="C118" s="39"/>
      <c r="D118" s="92" t="s">
        <v>166</v>
      </c>
      <c r="E118" s="39" t="s">
        <v>24</v>
      </c>
      <c r="F118" s="78">
        <f>'Przedmiar_etap 1'!F44</f>
        <v>397</v>
      </c>
      <c r="G118" s="188"/>
      <c r="H118" s="66"/>
    </row>
    <row r="119" spans="1:8" ht="37.5" customHeight="1">
      <c r="A119" s="137">
        <f t="shared" si="1"/>
        <v>23</v>
      </c>
      <c r="B119" s="91"/>
      <c r="C119" s="39"/>
      <c r="D119" s="127" t="s">
        <v>126</v>
      </c>
      <c r="E119" s="124" t="s">
        <v>94</v>
      </c>
      <c r="F119" s="78">
        <f>'Przedmiar_etap 1'!F45</f>
        <v>599</v>
      </c>
      <c r="G119" s="188"/>
      <c r="H119" s="66"/>
    </row>
    <row r="120" spans="1:8" ht="37.5" customHeight="1">
      <c r="A120" s="63" t="s">
        <v>15</v>
      </c>
      <c r="B120" s="42" t="s">
        <v>15</v>
      </c>
      <c r="C120" s="34" t="s">
        <v>15</v>
      </c>
      <c r="D120" s="77" t="s">
        <v>95</v>
      </c>
      <c r="E120" s="76" t="s">
        <v>15</v>
      </c>
      <c r="F120" s="42" t="s">
        <v>15</v>
      </c>
      <c r="G120" s="76" t="s">
        <v>15</v>
      </c>
      <c r="H120" s="86"/>
    </row>
    <row r="121" spans="1:8" ht="36" customHeight="1">
      <c r="A121" s="140" t="s">
        <v>15</v>
      </c>
      <c r="B121" s="121" t="s">
        <v>15</v>
      </c>
      <c r="C121" s="168" t="s">
        <v>74</v>
      </c>
      <c r="D121" s="169" t="s">
        <v>75</v>
      </c>
      <c r="E121" s="121" t="s">
        <v>15</v>
      </c>
      <c r="F121" s="101" t="s">
        <v>15</v>
      </c>
      <c r="G121" s="100" t="s">
        <v>15</v>
      </c>
      <c r="H121" s="102" t="s">
        <v>15</v>
      </c>
    </row>
    <row r="122" spans="1:8" ht="36" customHeight="1">
      <c r="A122" s="163" t="s">
        <v>15</v>
      </c>
      <c r="B122" s="123" t="s">
        <v>15</v>
      </c>
      <c r="C122" s="39" t="s">
        <v>106</v>
      </c>
      <c r="D122" s="36" t="s">
        <v>107</v>
      </c>
      <c r="E122" s="15" t="s">
        <v>15</v>
      </c>
      <c r="F122" s="76" t="s">
        <v>15</v>
      </c>
      <c r="G122" s="76" t="s">
        <v>15</v>
      </c>
      <c r="H122" s="85" t="s">
        <v>15</v>
      </c>
    </row>
    <row r="123" spans="1:8" ht="38.25" customHeight="1">
      <c r="A123" s="137">
        <f>A119+1</f>
        <v>24</v>
      </c>
      <c r="B123" s="91"/>
      <c r="C123" s="39"/>
      <c r="D123" s="45" t="s">
        <v>186</v>
      </c>
      <c r="E123" s="38" t="s">
        <v>94</v>
      </c>
      <c r="F123" s="78">
        <f>'Przedmiar_etap 1'!F48</f>
        <v>5</v>
      </c>
      <c r="G123" s="188"/>
      <c r="H123" s="66"/>
    </row>
    <row r="124" spans="1:8" ht="36" customHeight="1">
      <c r="A124" s="63" t="s">
        <v>15</v>
      </c>
      <c r="B124" s="42" t="s">
        <v>15</v>
      </c>
      <c r="C124" s="38" t="s">
        <v>114</v>
      </c>
      <c r="D124" s="36" t="s">
        <v>115</v>
      </c>
      <c r="E124" s="34" t="s">
        <v>15</v>
      </c>
      <c r="F124" s="76" t="s">
        <v>15</v>
      </c>
      <c r="G124" s="189" t="s">
        <v>15</v>
      </c>
      <c r="H124" s="85" t="s">
        <v>15</v>
      </c>
    </row>
    <row r="125" spans="1:8" ht="45">
      <c r="A125" s="239">
        <f>A123+1</f>
        <v>25</v>
      </c>
      <c r="B125" s="240"/>
      <c r="C125" s="39"/>
      <c r="D125" s="241" t="s">
        <v>121</v>
      </c>
      <c r="E125" s="242" t="s">
        <v>51</v>
      </c>
      <c r="F125" s="270">
        <f>'Przedmiar_etap 1'!F50</f>
        <v>61.5</v>
      </c>
      <c r="G125" s="188"/>
      <c r="H125" s="66"/>
    </row>
    <row r="126" spans="1:8" ht="63">
      <c r="A126" s="166">
        <f>A125+1</f>
        <v>26</v>
      </c>
      <c r="B126" s="174"/>
      <c r="C126" s="124"/>
      <c r="D126" s="153" t="s">
        <v>127</v>
      </c>
      <c r="E126" s="124" t="s">
        <v>54</v>
      </c>
      <c r="F126" s="78">
        <f>'Przedmiar_etap 1'!F51</f>
        <v>6</v>
      </c>
      <c r="G126" s="188"/>
      <c r="H126" s="66"/>
    </row>
    <row r="127" spans="1:8" ht="63">
      <c r="A127" s="166">
        <f>A126+1</f>
        <v>27</v>
      </c>
      <c r="B127" s="240"/>
      <c r="C127" s="39"/>
      <c r="D127" s="153" t="s">
        <v>167</v>
      </c>
      <c r="E127" s="124" t="s">
        <v>54</v>
      </c>
      <c r="F127" s="78">
        <f>'Przedmiar_etap 1'!F52</f>
        <v>9</v>
      </c>
      <c r="G127" s="188"/>
      <c r="H127" s="66"/>
    </row>
    <row r="128" spans="1:8" ht="37.5" customHeight="1">
      <c r="A128" s="63" t="s">
        <v>15</v>
      </c>
      <c r="B128" s="42" t="s">
        <v>15</v>
      </c>
      <c r="C128" s="34" t="s">
        <v>15</v>
      </c>
      <c r="D128" s="77" t="s">
        <v>80</v>
      </c>
      <c r="E128" s="76" t="s">
        <v>15</v>
      </c>
      <c r="F128" s="42" t="s">
        <v>15</v>
      </c>
      <c r="G128" s="76" t="s">
        <v>15</v>
      </c>
      <c r="H128" s="86"/>
    </row>
    <row r="129" spans="1:8" ht="38.25" customHeight="1">
      <c r="A129" s="94" t="s">
        <v>15</v>
      </c>
      <c r="B129" s="100" t="s">
        <v>15</v>
      </c>
      <c r="C129" s="93" t="s">
        <v>22</v>
      </c>
      <c r="D129" s="95" t="s">
        <v>23</v>
      </c>
      <c r="E129" s="100" t="s">
        <v>15</v>
      </c>
      <c r="F129" s="101" t="s">
        <v>15</v>
      </c>
      <c r="G129" s="100" t="s">
        <v>15</v>
      </c>
      <c r="H129" s="102" t="s">
        <v>15</v>
      </c>
    </row>
    <row r="130" spans="1:8" ht="37.5" customHeight="1">
      <c r="A130" s="63" t="s">
        <v>15</v>
      </c>
      <c r="B130" s="42" t="s">
        <v>15</v>
      </c>
      <c r="C130" s="38" t="s">
        <v>39</v>
      </c>
      <c r="D130" s="36" t="s">
        <v>40</v>
      </c>
      <c r="E130" s="107" t="s">
        <v>15</v>
      </c>
      <c r="F130" s="76" t="s">
        <v>15</v>
      </c>
      <c r="G130" s="76" t="s">
        <v>15</v>
      </c>
      <c r="H130" s="85" t="s">
        <v>15</v>
      </c>
    </row>
    <row r="131" spans="1:8" ht="37.5" customHeight="1">
      <c r="A131" s="137">
        <f>A127+1</f>
        <v>28</v>
      </c>
      <c r="B131" s="91"/>
      <c r="C131" s="39"/>
      <c r="D131" s="92" t="s">
        <v>67</v>
      </c>
      <c r="E131" s="39" t="s">
        <v>24</v>
      </c>
      <c r="F131" s="78">
        <f>'Przedmiar_etap 1'!F60</f>
        <v>209</v>
      </c>
      <c r="G131" s="188"/>
      <c r="H131" s="66"/>
    </row>
    <row r="132" spans="1:8" ht="37.5" customHeight="1">
      <c r="A132" s="137">
        <f>A131+1</f>
        <v>29</v>
      </c>
      <c r="B132" s="91"/>
      <c r="C132" s="39"/>
      <c r="D132" s="92" t="s">
        <v>128</v>
      </c>
      <c r="E132" s="39" t="s">
        <v>24</v>
      </c>
      <c r="F132" s="78">
        <f>'Przedmiar_etap 1'!F61</f>
        <v>378</v>
      </c>
      <c r="G132" s="188"/>
      <c r="H132" s="66"/>
    </row>
    <row r="133" spans="1:8" ht="37.5" customHeight="1">
      <c r="A133" s="137">
        <f>A132+1</f>
        <v>30</v>
      </c>
      <c r="B133" s="91"/>
      <c r="C133" s="39"/>
      <c r="D133" s="92" t="s">
        <v>168</v>
      </c>
      <c r="E133" s="39" t="s">
        <v>24</v>
      </c>
      <c r="F133" s="78">
        <f>'Przedmiar_etap 1'!F62</f>
        <v>43</v>
      </c>
      <c r="G133" s="188"/>
      <c r="H133" s="66"/>
    </row>
    <row r="134" spans="1:8" ht="37.5" customHeight="1">
      <c r="A134" s="137">
        <f>A133+1</f>
        <v>31</v>
      </c>
      <c r="B134" s="91"/>
      <c r="C134" s="39"/>
      <c r="D134" s="92" t="s">
        <v>123</v>
      </c>
      <c r="E134" s="39" t="s">
        <v>24</v>
      </c>
      <c r="F134" s="78">
        <f>'Przedmiar_etap 1'!F63</f>
        <v>2182</v>
      </c>
      <c r="G134" s="188"/>
      <c r="H134" s="66"/>
    </row>
    <row r="135" spans="1:8" ht="37.5" customHeight="1">
      <c r="A135" s="137">
        <f>A134+1</f>
        <v>32</v>
      </c>
      <c r="B135" s="91"/>
      <c r="C135" s="39"/>
      <c r="D135" s="92" t="s">
        <v>260</v>
      </c>
      <c r="E135" s="39" t="s">
        <v>24</v>
      </c>
      <c r="F135" s="78">
        <f>'Przedmiar_etap 1'!F64</f>
        <v>729</v>
      </c>
      <c r="G135" s="188"/>
      <c r="H135" s="66"/>
    </row>
    <row r="136" spans="1:8" ht="37.5" customHeight="1">
      <c r="A136" s="137">
        <f>A135+1</f>
        <v>33</v>
      </c>
      <c r="B136" s="91"/>
      <c r="C136" s="39"/>
      <c r="D136" s="92" t="s">
        <v>169</v>
      </c>
      <c r="E136" s="39" t="s">
        <v>24</v>
      </c>
      <c r="F136" s="78">
        <f>'Przedmiar_etap 1'!F65</f>
        <v>397</v>
      </c>
      <c r="G136" s="188"/>
      <c r="H136" s="66"/>
    </row>
    <row r="137" spans="1:8" ht="37.5" customHeight="1">
      <c r="A137" s="221" t="s">
        <v>15</v>
      </c>
      <c r="B137" s="123" t="s">
        <v>15</v>
      </c>
      <c r="C137" s="191" t="s">
        <v>96</v>
      </c>
      <c r="D137" s="192" t="s">
        <v>97</v>
      </c>
      <c r="E137" s="193" t="s">
        <v>15</v>
      </c>
      <c r="F137" s="76" t="s">
        <v>15</v>
      </c>
      <c r="G137" s="189" t="s">
        <v>15</v>
      </c>
      <c r="H137" s="85" t="s">
        <v>15</v>
      </c>
    </row>
    <row r="138" spans="1:8" ht="37.5" customHeight="1">
      <c r="A138" s="194">
        <f>A136+1</f>
        <v>34</v>
      </c>
      <c r="B138" s="222"/>
      <c r="C138" s="191"/>
      <c r="D138" s="223" t="s">
        <v>124</v>
      </c>
      <c r="E138" s="191" t="s">
        <v>24</v>
      </c>
      <c r="F138" s="78">
        <f>'Przedmiar_etap 1'!F67</f>
        <v>2182</v>
      </c>
      <c r="G138" s="162"/>
      <c r="H138" s="66"/>
    </row>
    <row r="139" spans="1:8" ht="38.25" customHeight="1">
      <c r="A139" s="194">
        <f>A138+1</f>
        <v>35</v>
      </c>
      <c r="B139" s="222"/>
      <c r="C139" s="191"/>
      <c r="D139" s="223" t="s">
        <v>170</v>
      </c>
      <c r="E139" s="191" t="s">
        <v>24</v>
      </c>
      <c r="F139" s="78">
        <f>'Przedmiar_etap 1'!F68</f>
        <v>729</v>
      </c>
      <c r="G139" s="162"/>
      <c r="H139" s="66"/>
    </row>
    <row r="140" spans="1:8" ht="37.5" customHeight="1">
      <c r="A140" s="194">
        <f>A139+1</f>
        <v>36</v>
      </c>
      <c r="B140" s="222"/>
      <c r="C140" s="191"/>
      <c r="D140" s="223" t="s">
        <v>129</v>
      </c>
      <c r="E140" s="191" t="s">
        <v>24</v>
      </c>
      <c r="F140" s="78">
        <f>'Przedmiar_etap 1'!F69</f>
        <v>378</v>
      </c>
      <c r="G140" s="162"/>
      <c r="H140" s="66"/>
    </row>
    <row r="141" spans="1:8" ht="37.5" customHeight="1">
      <c r="A141" s="194">
        <f>A140+1</f>
        <v>37</v>
      </c>
      <c r="B141" s="222"/>
      <c r="C141" s="191"/>
      <c r="D141" s="223" t="s">
        <v>172</v>
      </c>
      <c r="E141" s="191" t="s">
        <v>24</v>
      </c>
      <c r="F141" s="78">
        <f>'Przedmiar_etap 1'!F70</f>
        <v>43</v>
      </c>
      <c r="G141" s="162"/>
      <c r="H141" s="66"/>
    </row>
    <row r="142" spans="1:8" ht="37.5" customHeight="1">
      <c r="A142" s="194">
        <f>A141+1</f>
        <v>38</v>
      </c>
      <c r="B142" s="222"/>
      <c r="C142" s="191"/>
      <c r="D142" s="223" t="s">
        <v>171</v>
      </c>
      <c r="E142" s="191" t="s">
        <v>24</v>
      </c>
      <c r="F142" s="78">
        <f>'Przedmiar_etap 1'!F71</f>
        <v>397</v>
      </c>
      <c r="G142" s="162"/>
      <c r="H142" s="66"/>
    </row>
    <row r="143" spans="1:8" ht="37.5" customHeight="1">
      <c r="A143" s="194">
        <f>A142+1</f>
        <v>39</v>
      </c>
      <c r="B143" s="222"/>
      <c r="C143" s="191"/>
      <c r="D143" s="223" t="s">
        <v>143</v>
      </c>
      <c r="E143" s="191" t="s">
        <v>24</v>
      </c>
      <c r="F143" s="78">
        <f>'Przedmiar_etap 1'!F72</f>
        <v>209</v>
      </c>
      <c r="G143" s="162"/>
      <c r="H143" s="66"/>
    </row>
    <row r="144" spans="1:8" ht="37.5" customHeight="1">
      <c r="A144" s="63" t="s">
        <v>15</v>
      </c>
      <c r="B144" s="42" t="s">
        <v>15</v>
      </c>
      <c r="C144" s="38" t="s">
        <v>36</v>
      </c>
      <c r="D144" s="36" t="s">
        <v>37</v>
      </c>
      <c r="E144" s="34" t="s">
        <v>15</v>
      </c>
      <c r="F144" s="76" t="s">
        <v>15</v>
      </c>
      <c r="G144" s="189" t="s">
        <v>15</v>
      </c>
      <c r="H144" s="85" t="s">
        <v>15</v>
      </c>
    </row>
    <row r="145" spans="1:8" ht="37.5" customHeight="1">
      <c r="A145" s="138">
        <f>A143+1</f>
        <v>40</v>
      </c>
      <c r="B145" s="35"/>
      <c r="C145" s="38"/>
      <c r="D145" s="45" t="s">
        <v>56</v>
      </c>
      <c r="E145" s="38" t="s">
        <v>24</v>
      </c>
      <c r="F145" s="78">
        <f>'Przedmiar_etap 1'!F74</f>
        <v>3935</v>
      </c>
      <c r="G145" s="162"/>
      <c r="H145" s="66"/>
    </row>
    <row r="146" spans="1:8" ht="37.5" customHeight="1">
      <c r="A146" s="138">
        <f>A145+1</f>
        <v>41</v>
      </c>
      <c r="B146" s="35"/>
      <c r="C146" s="38"/>
      <c r="D146" s="45" t="s">
        <v>57</v>
      </c>
      <c r="E146" s="38" t="s">
        <v>24</v>
      </c>
      <c r="F146" s="78">
        <f>'Przedmiar_etap 1'!F75</f>
        <v>10276</v>
      </c>
      <c r="G146" s="162"/>
      <c r="H146" s="66"/>
    </row>
    <row r="147" spans="1:8" ht="37.5" customHeight="1">
      <c r="A147" s="138">
        <f>A146+1</f>
        <v>42</v>
      </c>
      <c r="B147" s="35"/>
      <c r="C147" s="38"/>
      <c r="D147" s="45" t="s">
        <v>58</v>
      </c>
      <c r="E147" s="38" t="s">
        <v>24</v>
      </c>
      <c r="F147" s="78">
        <f>'Przedmiar_etap 1'!F76</f>
        <v>3935</v>
      </c>
      <c r="G147" s="162"/>
      <c r="H147" s="66"/>
    </row>
    <row r="148" spans="1:8" ht="37.5" customHeight="1">
      <c r="A148" s="138">
        <f>A147+1</f>
        <v>43</v>
      </c>
      <c r="B148" s="35"/>
      <c r="C148" s="38"/>
      <c r="D148" s="45" t="s">
        <v>59</v>
      </c>
      <c r="E148" s="38" t="s">
        <v>24</v>
      </c>
      <c r="F148" s="78">
        <f>'Przedmiar_etap 1'!F77</f>
        <v>10276</v>
      </c>
      <c r="G148" s="162"/>
      <c r="H148" s="66"/>
    </row>
    <row r="149" spans="1:8" ht="12.75" customHeight="1" hidden="1">
      <c r="A149" s="205"/>
      <c r="B149" s="206"/>
      <c r="C149" s="206"/>
      <c r="D149" s="206"/>
      <c r="E149" s="206"/>
      <c r="F149" s="78" t="e">
        <f>#REF!</f>
        <v>#REF!</v>
      </c>
      <c r="G149" s="246"/>
      <c r="H149" s="207"/>
    </row>
    <row r="150" spans="1:8" ht="12.75" customHeight="1" hidden="1">
      <c r="A150" s="205"/>
      <c r="B150" s="206"/>
      <c r="C150" s="206"/>
      <c r="D150" s="206"/>
      <c r="E150" s="206"/>
      <c r="F150" s="78" t="e">
        <f>#REF!</f>
        <v>#REF!</v>
      </c>
      <c r="G150" s="246"/>
      <c r="H150" s="207"/>
    </row>
    <row r="151" spans="1:8" ht="12.75" customHeight="1" hidden="1">
      <c r="A151" s="65">
        <f>A150+1</f>
        <v>1</v>
      </c>
      <c r="B151" s="42"/>
      <c r="C151" s="38"/>
      <c r="D151" s="206"/>
      <c r="E151" s="206"/>
      <c r="F151" s="78" t="e">
        <f>#REF!</f>
        <v>#REF!</v>
      </c>
      <c r="G151" s="246"/>
      <c r="H151" s="207"/>
    </row>
    <row r="152" spans="1:8" ht="37.5" customHeight="1">
      <c r="A152" s="63" t="s">
        <v>15</v>
      </c>
      <c r="B152" s="42" t="s">
        <v>15</v>
      </c>
      <c r="C152" s="38" t="s">
        <v>25</v>
      </c>
      <c r="D152" s="36" t="s">
        <v>26</v>
      </c>
      <c r="E152" s="34" t="s">
        <v>15</v>
      </c>
      <c r="F152" s="76" t="s">
        <v>15</v>
      </c>
      <c r="G152" s="189" t="s">
        <v>15</v>
      </c>
      <c r="H152" s="85" t="s">
        <v>15</v>
      </c>
    </row>
    <row r="153" spans="1:8" ht="12.75" customHeight="1" hidden="1">
      <c r="A153" s="65" t="e">
        <f>#REF!+1</f>
        <v>#REF!</v>
      </c>
      <c r="B153" s="206"/>
      <c r="C153" s="206"/>
      <c r="D153" s="206"/>
      <c r="E153" s="206"/>
      <c r="F153" s="78" t="e">
        <f>#REF!</f>
        <v>#REF!</v>
      </c>
      <c r="G153" s="246"/>
      <c r="H153" s="207"/>
    </row>
    <row r="154" spans="1:8" ht="12.75" customHeight="1" hidden="1">
      <c r="A154" s="65" t="e">
        <f>A153+1</f>
        <v>#REF!</v>
      </c>
      <c r="B154" s="206"/>
      <c r="C154" s="206"/>
      <c r="D154" s="206"/>
      <c r="E154" s="206"/>
      <c r="F154" s="78" t="e">
        <f>#REF!</f>
        <v>#REF!</v>
      </c>
      <c r="G154" s="246"/>
      <c r="H154" s="207"/>
    </row>
    <row r="155" spans="1:8" ht="12.75" customHeight="1" hidden="1">
      <c r="A155" s="65" t="e">
        <f>A154+1</f>
        <v>#REF!</v>
      </c>
      <c r="B155" s="206"/>
      <c r="C155" s="206"/>
      <c r="D155" s="206"/>
      <c r="E155" s="206"/>
      <c r="F155" s="78" t="e">
        <f>#REF!</f>
        <v>#REF!</v>
      </c>
      <c r="G155" s="246"/>
      <c r="H155" s="207"/>
    </row>
    <row r="156" spans="1:8" ht="12.75" customHeight="1" hidden="1">
      <c r="A156" s="65" t="e">
        <f>A155+1</f>
        <v>#REF!</v>
      </c>
      <c r="B156" s="206"/>
      <c r="C156" s="206"/>
      <c r="D156" s="206"/>
      <c r="E156" s="206"/>
      <c r="F156" s="78" t="e">
        <f>#REF!</f>
        <v>#REF!</v>
      </c>
      <c r="G156" s="246"/>
      <c r="H156" s="207"/>
    </row>
    <row r="157" spans="1:8" ht="12.75" customHeight="1" hidden="1">
      <c r="A157" s="65" t="e">
        <f>A156+1</f>
        <v>#REF!</v>
      </c>
      <c r="B157" s="206"/>
      <c r="C157" s="206"/>
      <c r="D157" s="206"/>
      <c r="E157" s="206"/>
      <c r="F157" s="78" t="e">
        <f>#REF!</f>
        <v>#REF!</v>
      </c>
      <c r="G157" s="246"/>
      <c r="H157" s="207"/>
    </row>
    <row r="158" spans="1:8" ht="12.75" customHeight="1" hidden="1">
      <c r="A158" s="65" t="e">
        <f>A157+1</f>
        <v>#REF!</v>
      </c>
      <c r="B158" s="206"/>
      <c r="C158" s="206"/>
      <c r="D158" s="206"/>
      <c r="E158" s="206"/>
      <c r="F158" s="78" t="e">
        <f>#REF!</f>
        <v>#REF!</v>
      </c>
      <c r="G158" s="246"/>
      <c r="H158" s="207"/>
    </row>
    <row r="159" spans="1:8" ht="37.5" customHeight="1">
      <c r="A159" s="138">
        <f>A148+1</f>
        <v>44</v>
      </c>
      <c r="B159" s="35"/>
      <c r="C159" s="38"/>
      <c r="D159" s="127" t="s">
        <v>144</v>
      </c>
      <c r="E159" s="38" t="s">
        <v>24</v>
      </c>
      <c r="F159" s="78">
        <f>'Przedmiar_etap 1'!F88</f>
        <v>209</v>
      </c>
      <c r="G159" s="162"/>
      <c r="H159" s="66"/>
    </row>
    <row r="160" spans="1:8" ht="37.5" customHeight="1">
      <c r="A160" s="138">
        <f aca="true" t="shared" si="2" ref="A160:A165">A159+1</f>
        <v>45</v>
      </c>
      <c r="B160" s="42"/>
      <c r="C160" s="38"/>
      <c r="D160" s="45" t="s">
        <v>130</v>
      </c>
      <c r="E160" s="156" t="s">
        <v>24</v>
      </c>
      <c r="F160" s="78">
        <f>'Przedmiar_etap 1'!F89</f>
        <v>378</v>
      </c>
      <c r="G160" s="162"/>
      <c r="H160" s="66"/>
    </row>
    <row r="161" spans="1:8" ht="37.5" customHeight="1">
      <c r="A161" s="138">
        <f t="shared" si="2"/>
        <v>46</v>
      </c>
      <c r="B161" s="42"/>
      <c r="C161" s="38"/>
      <c r="D161" s="45" t="s">
        <v>173</v>
      </c>
      <c r="E161" s="156" t="s">
        <v>24</v>
      </c>
      <c r="F161" s="78">
        <f>'Przedmiar_etap 1'!F90</f>
        <v>43</v>
      </c>
      <c r="G161" s="162"/>
      <c r="H161" s="66"/>
    </row>
    <row r="162" spans="1:8" ht="37.5" customHeight="1">
      <c r="A162" s="138">
        <f t="shared" si="2"/>
        <v>47</v>
      </c>
      <c r="B162" s="42"/>
      <c r="C162" s="38"/>
      <c r="D162" s="45" t="s">
        <v>174</v>
      </c>
      <c r="E162" s="156" t="s">
        <v>24</v>
      </c>
      <c r="F162" s="78">
        <f>'Przedmiar_etap 1'!F91</f>
        <v>397</v>
      </c>
      <c r="G162" s="162"/>
      <c r="H162" s="66"/>
    </row>
    <row r="163" spans="1:8" ht="37.5" customHeight="1">
      <c r="A163" s="138">
        <f t="shared" si="2"/>
        <v>48</v>
      </c>
      <c r="B163" s="42"/>
      <c r="C163" s="38"/>
      <c r="D163" s="45" t="s">
        <v>274</v>
      </c>
      <c r="E163" s="156" t="s">
        <v>24</v>
      </c>
      <c r="F163" s="78">
        <f>'Przedmiar_etap 1'!F92</f>
        <v>729</v>
      </c>
      <c r="G163" s="162"/>
      <c r="H163" s="66"/>
    </row>
    <row r="164" spans="1:8" ht="37.5" customHeight="1">
      <c r="A164" s="138">
        <f t="shared" si="2"/>
        <v>49</v>
      </c>
      <c r="B164" s="42"/>
      <c r="C164" s="38"/>
      <c r="D164" s="45" t="s">
        <v>261</v>
      </c>
      <c r="E164" s="156" t="s">
        <v>24</v>
      </c>
      <c r="F164" s="78">
        <f>'Przedmiar_etap 1'!F93</f>
        <v>2179</v>
      </c>
      <c r="G164" s="162"/>
      <c r="H164" s="66"/>
    </row>
    <row r="165" spans="1:8" ht="37.5" customHeight="1">
      <c r="A165" s="138">
        <f t="shared" si="2"/>
        <v>50</v>
      </c>
      <c r="B165" s="42"/>
      <c r="C165" s="38"/>
      <c r="D165" s="45" t="s">
        <v>122</v>
      </c>
      <c r="E165" s="156" t="s">
        <v>24</v>
      </c>
      <c r="F165" s="78">
        <f>'Przedmiar_etap 1'!F94</f>
        <v>3</v>
      </c>
      <c r="G165" s="162"/>
      <c r="H165" s="66"/>
    </row>
    <row r="166" spans="1:8" ht="37.5" customHeight="1">
      <c r="A166" s="63" t="s">
        <v>15</v>
      </c>
      <c r="B166" s="42" t="s">
        <v>15</v>
      </c>
      <c r="C166" s="42" t="s">
        <v>15</v>
      </c>
      <c r="D166" s="77" t="s">
        <v>32</v>
      </c>
      <c r="E166" s="76" t="s">
        <v>15</v>
      </c>
      <c r="F166" s="42" t="s">
        <v>15</v>
      </c>
      <c r="G166" s="76" t="s">
        <v>15</v>
      </c>
      <c r="H166" s="86"/>
    </row>
    <row r="167" spans="1:8" ht="37.5" customHeight="1">
      <c r="A167" s="94" t="s">
        <v>15</v>
      </c>
      <c r="B167" s="121" t="s">
        <v>15</v>
      </c>
      <c r="C167" s="93" t="s">
        <v>28</v>
      </c>
      <c r="D167" s="103" t="s">
        <v>29</v>
      </c>
      <c r="E167" s="100" t="s">
        <v>15</v>
      </c>
      <c r="F167" s="101" t="s">
        <v>15</v>
      </c>
      <c r="G167" s="100" t="s">
        <v>15</v>
      </c>
      <c r="H167" s="102" t="s">
        <v>15</v>
      </c>
    </row>
    <row r="168" spans="1:8" ht="37.5" customHeight="1">
      <c r="A168" s="63" t="s">
        <v>15</v>
      </c>
      <c r="B168" s="42" t="s">
        <v>15</v>
      </c>
      <c r="C168" s="38" t="s">
        <v>38</v>
      </c>
      <c r="D168" s="36" t="s">
        <v>41</v>
      </c>
      <c r="E168" s="34" t="s">
        <v>15</v>
      </c>
      <c r="F168" s="76" t="s">
        <v>15</v>
      </c>
      <c r="G168" s="189" t="s">
        <v>15</v>
      </c>
      <c r="H168" s="85" t="s">
        <v>15</v>
      </c>
    </row>
    <row r="169" spans="1:8" ht="37.5" customHeight="1">
      <c r="A169" s="138">
        <f>A165+1</f>
        <v>51</v>
      </c>
      <c r="B169" s="42"/>
      <c r="C169" s="38"/>
      <c r="D169" s="45" t="s">
        <v>262</v>
      </c>
      <c r="E169" s="38" t="s">
        <v>24</v>
      </c>
      <c r="F169" s="78">
        <f>'Przedmiar_etap 1'!F97</f>
        <v>5000</v>
      </c>
      <c r="G169" s="162"/>
      <c r="H169" s="66"/>
    </row>
    <row r="170" spans="1:8" ht="126">
      <c r="A170" s="138">
        <f>A169+1</f>
        <v>52</v>
      </c>
      <c r="B170" s="49"/>
      <c r="C170" s="45"/>
      <c r="D170" s="45" t="s">
        <v>263</v>
      </c>
      <c r="E170" s="38" t="s">
        <v>24</v>
      </c>
      <c r="F170" s="78">
        <f>'Przedmiar_etap 1'!F112</f>
        <v>429</v>
      </c>
      <c r="G170" s="162"/>
      <c r="H170" s="66"/>
    </row>
    <row r="171" spans="1:8" ht="37.5" customHeight="1">
      <c r="A171" s="138">
        <f>A170+1</f>
        <v>53</v>
      </c>
      <c r="B171" s="49"/>
      <c r="C171" s="38"/>
      <c r="D171" s="45" t="s">
        <v>175</v>
      </c>
      <c r="E171" s="38" t="s">
        <v>24</v>
      </c>
      <c r="F171" s="78">
        <f>'Przedmiar_etap 1'!F113</f>
        <v>397</v>
      </c>
      <c r="G171" s="162"/>
      <c r="H171" s="66"/>
    </row>
    <row r="172" spans="1:8" ht="37.5" customHeight="1">
      <c r="A172" s="138">
        <f aca="true" t="shared" si="3" ref="A172:A177">A171+1</f>
        <v>54</v>
      </c>
      <c r="B172" s="123"/>
      <c r="C172" s="124"/>
      <c r="D172" s="45" t="s">
        <v>266</v>
      </c>
      <c r="E172" s="38" t="s">
        <v>24</v>
      </c>
      <c r="F172" s="78">
        <f>'Przedmiar_etap 1'!F114</f>
        <v>2179</v>
      </c>
      <c r="G172" s="162"/>
      <c r="H172" s="66"/>
    </row>
    <row r="173" spans="1:8" ht="37.5" customHeight="1">
      <c r="A173" s="138">
        <f t="shared" si="3"/>
        <v>55</v>
      </c>
      <c r="B173" s="123"/>
      <c r="C173" s="124"/>
      <c r="D173" s="153" t="s">
        <v>132</v>
      </c>
      <c r="E173" s="38" t="s">
        <v>24</v>
      </c>
      <c r="F173" s="78">
        <f>'Przedmiar_etap 1'!F115</f>
        <v>378</v>
      </c>
      <c r="G173" s="162"/>
      <c r="H173" s="66"/>
    </row>
    <row r="174" spans="1:8" ht="63">
      <c r="A174" s="138">
        <f t="shared" si="3"/>
        <v>56</v>
      </c>
      <c r="B174" s="123"/>
      <c r="C174" s="124"/>
      <c r="D174" s="153" t="s">
        <v>200</v>
      </c>
      <c r="E174" s="38" t="s">
        <v>24</v>
      </c>
      <c r="F174" s="78">
        <f>'Przedmiar_etap 1'!F116</f>
        <v>209</v>
      </c>
      <c r="G174" s="162"/>
      <c r="H174" s="66"/>
    </row>
    <row r="175" spans="1:8" ht="37.5" customHeight="1">
      <c r="A175" s="138">
        <f t="shared" si="3"/>
        <v>57</v>
      </c>
      <c r="B175" s="123"/>
      <c r="C175" s="124"/>
      <c r="D175" s="153" t="s">
        <v>176</v>
      </c>
      <c r="E175" s="38" t="s">
        <v>24</v>
      </c>
      <c r="F175" s="78">
        <f>'Przedmiar_etap 1'!F117</f>
        <v>397</v>
      </c>
      <c r="G175" s="162"/>
      <c r="H175" s="66"/>
    </row>
    <row r="176" spans="1:8" ht="37.5" customHeight="1">
      <c r="A176" s="138">
        <f t="shared" si="3"/>
        <v>58</v>
      </c>
      <c r="B176" s="123"/>
      <c r="C176" s="124"/>
      <c r="D176" s="153" t="s">
        <v>264</v>
      </c>
      <c r="E176" s="38" t="s">
        <v>24</v>
      </c>
      <c r="F176" s="78">
        <f>'Przedmiar_etap 1'!F118</f>
        <v>43</v>
      </c>
      <c r="G176" s="162"/>
      <c r="H176" s="66"/>
    </row>
    <row r="177" spans="1:8" ht="94.5">
      <c r="A177" s="138">
        <f t="shared" si="3"/>
        <v>59</v>
      </c>
      <c r="B177" s="123"/>
      <c r="C177" s="124"/>
      <c r="D177" s="45" t="s">
        <v>265</v>
      </c>
      <c r="E177" s="38" t="s">
        <v>64</v>
      </c>
      <c r="F177" s="78">
        <f>'Przedmiar_etap 1'!F119</f>
        <v>334</v>
      </c>
      <c r="G177" s="162"/>
      <c r="H177" s="66"/>
    </row>
    <row r="178" spans="1:8" ht="38.25" customHeight="1">
      <c r="A178" s="144" t="s">
        <v>15</v>
      </c>
      <c r="B178" s="42" t="s">
        <v>15</v>
      </c>
      <c r="C178" s="38" t="s">
        <v>65</v>
      </c>
      <c r="D178" s="209" t="s">
        <v>66</v>
      </c>
      <c r="E178" s="107" t="s">
        <v>15</v>
      </c>
      <c r="F178" s="76" t="s">
        <v>15</v>
      </c>
      <c r="G178" s="189" t="s">
        <v>15</v>
      </c>
      <c r="H178" s="85" t="s">
        <v>15</v>
      </c>
    </row>
    <row r="179" spans="1:8" ht="38.25" customHeight="1">
      <c r="A179" s="177">
        <f>A177+1</f>
        <v>60</v>
      </c>
      <c r="B179" s="42"/>
      <c r="C179" s="38"/>
      <c r="D179" s="155" t="s">
        <v>131</v>
      </c>
      <c r="E179" s="38" t="s">
        <v>24</v>
      </c>
      <c r="F179" s="78">
        <f>'Przedmiar_etap 1'!F121</f>
        <v>285</v>
      </c>
      <c r="G179" s="162"/>
      <c r="H179" s="66"/>
    </row>
    <row r="180" spans="1:8" ht="37.5" customHeight="1">
      <c r="A180" s="63" t="s">
        <v>15</v>
      </c>
      <c r="B180" s="42" t="s">
        <v>15</v>
      </c>
      <c r="C180" s="42" t="s">
        <v>15</v>
      </c>
      <c r="D180" s="77" t="s">
        <v>33</v>
      </c>
      <c r="E180" s="34" t="s">
        <v>15</v>
      </c>
      <c r="F180" s="42" t="s">
        <v>15</v>
      </c>
      <c r="G180" s="76" t="s">
        <v>15</v>
      </c>
      <c r="H180" s="86"/>
    </row>
    <row r="181" spans="1:9" ht="12.75" customHeight="1" hidden="1">
      <c r="A181" s="205"/>
      <c r="B181" s="206"/>
      <c r="C181" s="206"/>
      <c r="D181" s="206"/>
      <c r="E181" s="206"/>
      <c r="F181" s="206"/>
      <c r="G181" s="206"/>
      <c r="H181" s="207"/>
      <c r="I181" s="32"/>
    </row>
    <row r="182" spans="1:9" ht="12.75" customHeight="1" hidden="1">
      <c r="A182" s="205"/>
      <c r="B182" s="206"/>
      <c r="C182" s="206"/>
      <c r="D182" s="206"/>
      <c r="E182" s="206"/>
      <c r="F182" s="206"/>
      <c r="G182" s="206"/>
      <c r="H182" s="207"/>
      <c r="I182" s="32"/>
    </row>
    <row r="183" spans="1:9" ht="12.75" customHeight="1" hidden="1">
      <c r="A183" s="205"/>
      <c r="B183" s="206"/>
      <c r="C183" s="206"/>
      <c r="D183" s="206"/>
      <c r="E183" s="206"/>
      <c r="F183" s="206"/>
      <c r="G183" s="206"/>
      <c r="H183" s="207"/>
      <c r="I183" s="32"/>
    </row>
    <row r="184" spans="1:9" ht="12.75" customHeight="1" hidden="1">
      <c r="A184" s="205"/>
      <c r="B184" s="206"/>
      <c r="C184" s="206"/>
      <c r="D184" s="206"/>
      <c r="E184" s="206"/>
      <c r="F184" s="206"/>
      <c r="G184" s="206"/>
      <c r="H184" s="207"/>
      <c r="I184" s="32"/>
    </row>
    <row r="185" spans="1:9" ht="12.75" customHeight="1" hidden="1">
      <c r="A185" s="205"/>
      <c r="B185" s="206"/>
      <c r="C185" s="206"/>
      <c r="D185" s="206"/>
      <c r="E185" s="206"/>
      <c r="F185" s="206"/>
      <c r="G185" s="206"/>
      <c r="H185" s="207"/>
      <c r="I185" s="32"/>
    </row>
    <row r="186" spans="1:9" ht="12.75" customHeight="1" hidden="1">
      <c r="A186" s="205"/>
      <c r="B186" s="206"/>
      <c r="C186" s="206"/>
      <c r="D186" s="206"/>
      <c r="E186" s="206"/>
      <c r="F186" s="206"/>
      <c r="G186" s="206"/>
      <c r="H186" s="207"/>
      <c r="I186" s="32"/>
    </row>
    <row r="187" spans="1:9" ht="12.75" customHeight="1" hidden="1">
      <c r="A187" s="205"/>
      <c r="B187" s="206"/>
      <c r="C187" s="206"/>
      <c r="D187" s="206"/>
      <c r="E187" s="206"/>
      <c r="F187" s="206"/>
      <c r="G187" s="206"/>
      <c r="H187" s="207"/>
      <c r="I187" s="32"/>
    </row>
    <row r="188" spans="1:9" ht="37.5" customHeight="1">
      <c r="A188" s="114" t="s">
        <v>15</v>
      </c>
      <c r="B188" s="121" t="s">
        <v>15</v>
      </c>
      <c r="C188" s="115" t="s">
        <v>43</v>
      </c>
      <c r="D188" s="116" t="s">
        <v>44</v>
      </c>
      <c r="E188" s="104" t="s">
        <v>15</v>
      </c>
      <c r="F188" s="101" t="s">
        <v>15</v>
      </c>
      <c r="G188" s="100" t="s">
        <v>15</v>
      </c>
      <c r="H188" s="102" t="s">
        <v>15</v>
      </c>
      <c r="I188" s="32"/>
    </row>
    <row r="189" spans="1:9" ht="37.5" customHeight="1">
      <c r="A189" s="63" t="s">
        <v>15</v>
      </c>
      <c r="B189" s="42" t="s">
        <v>15</v>
      </c>
      <c r="C189" s="38" t="s">
        <v>202</v>
      </c>
      <c r="D189" s="36" t="s">
        <v>203</v>
      </c>
      <c r="E189" s="34" t="s">
        <v>15</v>
      </c>
      <c r="F189" s="76" t="s">
        <v>15</v>
      </c>
      <c r="G189" s="76" t="s">
        <v>15</v>
      </c>
      <c r="H189" s="85" t="s">
        <v>15</v>
      </c>
      <c r="I189" s="32"/>
    </row>
    <row r="190" spans="1:9" ht="47.25">
      <c r="A190" s="138">
        <f>A179+1</f>
        <v>61</v>
      </c>
      <c r="B190" s="42"/>
      <c r="C190" s="38"/>
      <c r="D190" s="45" t="s">
        <v>205</v>
      </c>
      <c r="E190" s="156" t="s">
        <v>24</v>
      </c>
      <c r="F190" s="78">
        <f>'Przedmiar_etap 1'!F124</f>
        <v>17</v>
      </c>
      <c r="G190" s="162"/>
      <c r="H190" s="66"/>
      <c r="I190" s="32"/>
    </row>
    <row r="191" spans="1:9" ht="37.5" customHeight="1">
      <c r="A191" s="229" t="s">
        <v>15</v>
      </c>
      <c r="B191" s="230" t="s">
        <v>15</v>
      </c>
      <c r="C191" s="39" t="s">
        <v>105</v>
      </c>
      <c r="D191" s="90" t="s">
        <v>133</v>
      </c>
      <c r="E191" s="40" t="s">
        <v>15</v>
      </c>
      <c r="F191" s="76" t="s">
        <v>15</v>
      </c>
      <c r="G191" s="76" t="s">
        <v>15</v>
      </c>
      <c r="H191" s="85" t="s">
        <v>15</v>
      </c>
      <c r="I191" s="32"/>
    </row>
    <row r="192" spans="1:9" ht="37.5" customHeight="1">
      <c r="A192" s="138">
        <f>A190+1</f>
        <v>62</v>
      </c>
      <c r="B192" s="35"/>
      <c r="C192" s="38"/>
      <c r="D192" s="45" t="s">
        <v>134</v>
      </c>
      <c r="E192" s="38" t="s">
        <v>51</v>
      </c>
      <c r="F192" s="78">
        <f>'Przedmiar_etap 1'!F126</f>
        <v>292</v>
      </c>
      <c r="G192" s="162"/>
      <c r="H192" s="66"/>
      <c r="I192" s="32"/>
    </row>
    <row r="193" spans="1:9" ht="37.5" customHeight="1">
      <c r="A193" s="138">
        <f>A192+1</f>
        <v>63</v>
      </c>
      <c r="B193" s="91"/>
      <c r="C193" s="39"/>
      <c r="D193" s="45" t="s">
        <v>147</v>
      </c>
      <c r="E193" s="38" t="s">
        <v>54</v>
      </c>
      <c r="F193" s="78">
        <f>'Przedmiar_etap 1'!F127</f>
        <v>80</v>
      </c>
      <c r="G193" s="162"/>
      <c r="H193" s="66"/>
      <c r="I193" s="32"/>
    </row>
    <row r="194" spans="1:9" ht="37.5" customHeight="1">
      <c r="A194" s="63" t="s">
        <v>15</v>
      </c>
      <c r="B194" s="42" t="s">
        <v>15</v>
      </c>
      <c r="C194" s="38" t="s">
        <v>45</v>
      </c>
      <c r="D194" s="36" t="s">
        <v>46</v>
      </c>
      <c r="E194" s="118" t="s">
        <v>15</v>
      </c>
      <c r="F194" s="76" t="s">
        <v>15</v>
      </c>
      <c r="G194" s="189" t="s">
        <v>15</v>
      </c>
      <c r="H194" s="85" t="s">
        <v>15</v>
      </c>
      <c r="I194" s="32"/>
    </row>
    <row r="195" spans="1:9" ht="37.5" customHeight="1">
      <c r="A195" s="138">
        <f>A193+1</f>
        <v>64</v>
      </c>
      <c r="B195" s="210"/>
      <c r="C195" s="38"/>
      <c r="D195" s="45" t="s">
        <v>60</v>
      </c>
      <c r="E195" s="38" t="s">
        <v>24</v>
      </c>
      <c r="F195" s="78">
        <f>'Przedmiar_etap 1'!F129</f>
        <v>1141</v>
      </c>
      <c r="G195" s="162"/>
      <c r="H195" s="66"/>
      <c r="I195" s="32"/>
    </row>
    <row r="196" spans="1:9" ht="37.5" customHeight="1">
      <c r="A196" s="145">
        <f>A195+1</f>
        <v>65</v>
      </c>
      <c r="B196" s="38"/>
      <c r="C196" s="38"/>
      <c r="D196" s="146" t="s">
        <v>61</v>
      </c>
      <c r="E196" s="38" t="s">
        <v>24</v>
      </c>
      <c r="F196" s="78">
        <f>'Przedmiar_etap 1'!F130</f>
        <v>1141</v>
      </c>
      <c r="G196" s="162"/>
      <c r="H196" s="66"/>
      <c r="I196" s="32"/>
    </row>
    <row r="197" spans="1:9" ht="37.5" customHeight="1">
      <c r="A197" s="63" t="s">
        <v>15</v>
      </c>
      <c r="B197" s="42" t="s">
        <v>15</v>
      </c>
      <c r="C197" s="231" t="s">
        <v>108</v>
      </c>
      <c r="D197" s="232" t="s">
        <v>109</v>
      </c>
      <c r="E197" s="118" t="s">
        <v>15</v>
      </c>
      <c r="F197" s="76" t="s">
        <v>15</v>
      </c>
      <c r="G197" s="189" t="s">
        <v>15</v>
      </c>
      <c r="H197" s="85" t="s">
        <v>15</v>
      </c>
      <c r="I197" s="32"/>
    </row>
    <row r="198" spans="1:9" ht="37.5" customHeight="1">
      <c r="A198" s="138">
        <f>A196+1</f>
        <v>66</v>
      </c>
      <c r="B198" s="47"/>
      <c r="C198" s="38"/>
      <c r="D198" s="45" t="s">
        <v>110</v>
      </c>
      <c r="E198" s="38" t="s">
        <v>51</v>
      </c>
      <c r="F198" s="78">
        <f>'Przedmiar_etap 1'!F132</f>
        <v>2003</v>
      </c>
      <c r="G198" s="162"/>
      <c r="H198" s="66"/>
      <c r="I198" s="32"/>
    </row>
    <row r="199" spans="1:9" ht="37.5" customHeight="1">
      <c r="A199" s="138">
        <f>A198+1</f>
        <v>67</v>
      </c>
      <c r="B199" s="47"/>
      <c r="C199" s="38"/>
      <c r="D199" s="45" t="s">
        <v>177</v>
      </c>
      <c r="E199" s="38" t="s">
        <v>51</v>
      </c>
      <c r="F199" s="78">
        <f>'Przedmiar_etap 1'!F133</f>
        <v>27</v>
      </c>
      <c r="G199" s="162"/>
      <c r="H199" s="66"/>
      <c r="I199" s="32"/>
    </row>
    <row r="200" spans="1:9" ht="37.5" customHeight="1">
      <c r="A200" s="63" t="s">
        <v>15</v>
      </c>
      <c r="B200" s="42" t="s">
        <v>15</v>
      </c>
      <c r="C200" s="42" t="s">
        <v>15</v>
      </c>
      <c r="D200" s="77" t="s">
        <v>47</v>
      </c>
      <c r="E200" s="34" t="s">
        <v>15</v>
      </c>
      <c r="F200" s="42" t="s">
        <v>15</v>
      </c>
      <c r="G200" s="76" t="s">
        <v>15</v>
      </c>
      <c r="H200" s="86"/>
      <c r="I200" s="32"/>
    </row>
    <row r="201" spans="1:9" ht="37.5" customHeight="1">
      <c r="A201" s="140" t="s">
        <v>68</v>
      </c>
      <c r="B201" s="121" t="s">
        <v>15</v>
      </c>
      <c r="C201" s="119" t="s">
        <v>69</v>
      </c>
      <c r="D201" s="120" t="s">
        <v>70</v>
      </c>
      <c r="E201" s="121" t="s">
        <v>15</v>
      </c>
      <c r="F201" s="101" t="s">
        <v>15</v>
      </c>
      <c r="G201" s="100" t="s">
        <v>15</v>
      </c>
      <c r="H201" s="102" t="s">
        <v>15</v>
      </c>
      <c r="I201" s="32"/>
    </row>
    <row r="202" spans="1:9" ht="37.5" customHeight="1">
      <c r="A202" s="163" t="s">
        <v>15</v>
      </c>
      <c r="B202" s="123" t="s">
        <v>15</v>
      </c>
      <c r="C202" s="124" t="s">
        <v>72</v>
      </c>
      <c r="D202" s="164" t="s">
        <v>73</v>
      </c>
      <c r="E202" s="15" t="s">
        <v>15</v>
      </c>
      <c r="F202" s="76" t="s">
        <v>15</v>
      </c>
      <c r="G202" s="76" t="s">
        <v>15</v>
      </c>
      <c r="H202" s="85" t="s">
        <v>15</v>
      </c>
      <c r="I202" s="32"/>
    </row>
    <row r="203" spans="1:9" ht="37.5" customHeight="1">
      <c r="A203" s="138">
        <f>A199+1</f>
        <v>68</v>
      </c>
      <c r="B203" s="49"/>
      <c r="C203" s="167"/>
      <c r="D203" s="279" t="s">
        <v>183</v>
      </c>
      <c r="E203" s="38" t="s">
        <v>24</v>
      </c>
      <c r="F203" s="244">
        <f>'Przedmiar_etap 1'!F136</f>
        <v>11.9</v>
      </c>
      <c r="G203" s="162"/>
      <c r="H203" s="66"/>
      <c r="I203" s="32"/>
    </row>
    <row r="204" spans="1:9" ht="37.5" customHeight="1">
      <c r="A204" s="145">
        <f>A203+1</f>
        <v>69</v>
      </c>
      <c r="B204" s="224"/>
      <c r="C204" s="277"/>
      <c r="D204" s="278" t="s">
        <v>275</v>
      </c>
      <c r="E204" s="38" t="s">
        <v>24</v>
      </c>
      <c r="F204" s="244">
        <f>'Przedmiar_etap 1'!F137</f>
        <v>26.5</v>
      </c>
      <c r="G204" s="162"/>
      <c r="H204" s="66"/>
      <c r="I204" s="32"/>
    </row>
    <row r="205" spans="1:9" ht="37.5" customHeight="1">
      <c r="A205" s="138">
        <f>A204+1</f>
        <v>70</v>
      </c>
      <c r="B205" s="49"/>
      <c r="C205" s="167"/>
      <c r="D205" s="37" t="s">
        <v>278</v>
      </c>
      <c r="E205" s="38" t="s">
        <v>24</v>
      </c>
      <c r="F205" s="244">
        <f>'Przedmiar_etap 1'!F138</f>
        <v>312.7</v>
      </c>
      <c r="G205" s="162"/>
      <c r="H205" s="66"/>
      <c r="I205" s="32"/>
    </row>
    <row r="206" spans="1:9" ht="37.5" customHeight="1">
      <c r="A206" s="163" t="s">
        <v>15</v>
      </c>
      <c r="B206" s="123" t="s">
        <v>15</v>
      </c>
      <c r="C206" s="124" t="s">
        <v>87</v>
      </c>
      <c r="D206" s="164" t="s">
        <v>88</v>
      </c>
      <c r="E206" s="15" t="s">
        <v>15</v>
      </c>
      <c r="F206" s="76" t="s">
        <v>15</v>
      </c>
      <c r="G206" s="189" t="s">
        <v>15</v>
      </c>
      <c r="H206" s="85" t="s">
        <v>15</v>
      </c>
      <c r="I206" s="32"/>
    </row>
    <row r="207" spans="1:9" ht="37.5" customHeight="1">
      <c r="A207" s="166">
        <f>A205+1</f>
        <v>71</v>
      </c>
      <c r="B207" s="126"/>
      <c r="C207" s="124"/>
      <c r="D207" s="127" t="s">
        <v>89</v>
      </c>
      <c r="E207" s="182" t="s">
        <v>48</v>
      </c>
      <c r="F207" s="219">
        <f>'Przedmiar_etap 1'!F140</f>
        <v>17</v>
      </c>
      <c r="G207" s="162"/>
      <c r="H207" s="66"/>
      <c r="I207" s="32"/>
    </row>
    <row r="208" spans="1:9" ht="37.5" customHeight="1">
      <c r="A208" s="166">
        <f>A207+1</f>
        <v>72</v>
      </c>
      <c r="B208" s="211"/>
      <c r="C208" s="212"/>
      <c r="D208" s="127" t="s">
        <v>178</v>
      </c>
      <c r="E208" s="185" t="s">
        <v>48</v>
      </c>
      <c r="F208" s="219">
        <f>'Przedmiar_etap 1'!F141</f>
        <v>4</v>
      </c>
      <c r="G208" s="162"/>
      <c r="H208" s="66"/>
      <c r="I208" s="32"/>
    </row>
    <row r="209" spans="1:9" ht="37.5" customHeight="1">
      <c r="A209" s="166">
        <f>A208+1</f>
        <v>73</v>
      </c>
      <c r="B209" s="211"/>
      <c r="C209" s="212"/>
      <c r="D209" s="127" t="s">
        <v>179</v>
      </c>
      <c r="E209" s="185" t="s">
        <v>48</v>
      </c>
      <c r="F209" s="219">
        <f>'Przedmiar_etap 1'!F142</f>
        <v>11</v>
      </c>
      <c r="G209" s="162"/>
      <c r="H209" s="66"/>
      <c r="I209" s="32"/>
    </row>
    <row r="210" spans="1:9" ht="37.5" customHeight="1">
      <c r="A210" s="166">
        <f>A209+1</f>
        <v>74</v>
      </c>
      <c r="B210" s="211"/>
      <c r="C210" s="212"/>
      <c r="D210" s="127" t="s">
        <v>201</v>
      </c>
      <c r="E210" s="185" t="s">
        <v>48</v>
      </c>
      <c r="F210" s="219">
        <f>'Przedmiar_etap 1'!F143</f>
        <v>4</v>
      </c>
      <c r="G210" s="162"/>
      <c r="H210" s="66"/>
      <c r="I210" s="32"/>
    </row>
    <row r="211" spans="1:9" ht="37.5" customHeight="1">
      <c r="A211" s="63" t="s">
        <v>15</v>
      </c>
      <c r="B211" s="42" t="s">
        <v>15</v>
      </c>
      <c r="C211" s="38" t="s">
        <v>136</v>
      </c>
      <c r="D211" s="36" t="s">
        <v>137</v>
      </c>
      <c r="E211" s="34" t="s">
        <v>15</v>
      </c>
      <c r="F211" s="76" t="s">
        <v>15</v>
      </c>
      <c r="G211" s="189" t="s">
        <v>15</v>
      </c>
      <c r="H211" s="85" t="s">
        <v>15</v>
      </c>
      <c r="I211" s="32"/>
    </row>
    <row r="212" spans="1:9" ht="47.25">
      <c r="A212" s="138">
        <f>A210+1</f>
        <v>75</v>
      </c>
      <c r="B212" s="35"/>
      <c r="C212" s="38"/>
      <c r="D212" s="37" t="s">
        <v>145</v>
      </c>
      <c r="E212" s="251" t="s">
        <v>51</v>
      </c>
      <c r="F212" s="78">
        <f>'Przedmiar_etap 1'!F145</f>
        <v>12</v>
      </c>
      <c r="G212" s="162"/>
      <c r="H212" s="66"/>
      <c r="I212" s="32"/>
    </row>
    <row r="213" spans="1:9" ht="37.5" customHeight="1">
      <c r="A213" s="139" t="s">
        <v>15</v>
      </c>
      <c r="B213" s="123" t="s">
        <v>15</v>
      </c>
      <c r="C213" s="38" t="s">
        <v>101</v>
      </c>
      <c r="D213" s="36" t="s">
        <v>102</v>
      </c>
      <c r="E213" s="34" t="s">
        <v>15</v>
      </c>
      <c r="F213" s="76" t="s">
        <v>15</v>
      </c>
      <c r="G213" s="189" t="s">
        <v>15</v>
      </c>
      <c r="H213" s="85" t="s">
        <v>15</v>
      </c>
      <c r="I213" s="32"/>
    </row>
    <row r="214" spans="1:9" ht="37.5" customHeight="1">
      <c r="A214" s="166">
        <f>A212+1</f>
        <v>76</v>
      </c>
      <c r="B214" s="129"/>
      <c r="C214" s="124"/>
      <c r="D214" s="127" t="s">
        <v>104</v>
      </c>
      <c r="E214" s="182" t="s">
        <v>51</v>
      </c>
      <c r="F214" s="78">
        <f>'Przedmiar_etap 1'!F147</f>
        <v>12</v>
      </c>
      <c r="G214" s="162"/>
      <c r="H214" s="66"/>
      <c r="I214" s="32"/>
    </row>
    <row r="215" spans="1:9" ht="37.5" customHeight="1">
      <c r="A215" s="166">
        <f>A214+1</f>
        <v>77</v>
      </c>
      <c r="B215" s="183"/>
      <c r="C215" s="184"/>
      <c r="D215" s="127" t="s">
        <v>180</v>
      </c>
      <c r="E215" s="185" t="s">
        <v>48</v>
      </c>
      <c r="F215" s="78">
        <f>'Przedmiar_etap 1'!F148</f>
        <v>1</v>
      </c>
      <c r="G215" s="162"/>
      <c r="H215" s="66"/>
      <c r="I215" s="32"/>
    </row>
    <row r="216" spans="1:9" ht="37.5" customHeight="1">
      <c r="A216" s="63" t="s">
        <v>15</v>
      </c>
      <c r="B216" s="42" t="s">
        <v>15</v>
      </c>
      <c r="C216" s="42" t="s">
        <v>15</v>
      </c>
      <c r="D216" s="77" t="s">
        <v>71</v>
      </c>
      <c r="E216" s="34" t="s">
        <v>15</v>
      </c>
      <c r="F216" s="42" t="s">
        <v>15</v>
      </c>
      <c r="G216" s="76" t="s">
        <v>15</v>
      </c>
      <c r="H216" s="86"/>
      <c r="I216" s="32"/>
    </row>
    <row r="217" spans="1:9" ht="37.5" customHeight="1">
      <c r="A217" s="170" t="s">
        <v>15</v>
      </c>
      <c r="B217" s="121" t="s">
        <v>15</v>
      </c>
      <c r="C217" s="171" t="s">
        <v>76</v>
      </c>
      <c r="D217" s="172" t="s">
        <v>77</v>
      </c>
      <c r="E217" s="173" t="s">
        <v>15</v>
      </c>
      <c r="F217" s="101" t="s">
        <v>15</v>
      </c>
      <c r="G217" s="100" t="s">
        <v>15</v>
      </c>
      <c r="H217" s="102" t="s">
        <v>15</v>
      </c>
      <c r="I217" s="32"/>
    </row>
    <row r="218" spans="1:9" ht="37.5" customHeight="1">
      <c r="A218" s="163" t="s">
        <v>15</v>
      </c>
      <c r="B218" s="123" t="s">
        <v>15</v>
      </c>
      <c r="C218" s="124" t="s">
        <v>78</v>
      </c>
      <c r="D218" s="164" t="s">
        <v>79</v>
      </c>
      <c r="E218" s="15" t="s">
        <v>15</v>
      </c>
      <c r="F218" s="76" t="s">
        <v>15</v>
      </c>
      <c r="G218" s="76" t="s">
        <v>15</v>
      </c>
      <c r="H218" s="85" t="s">
        <v>15</v>
      </c>
      <c r="I218" s="32"/>
    </row>
    <row r="219" spans="1:9" ht="47.25">
      <c r="A219" s="166">
        <f>A215+1</f>
        <v>78</v>
      </c>
      <c r="B219" s="208"/>
      <c r="C219" s="124"/>
      <c r="D219" s="153" t="s">
        <v>135</v>
      </c>
      <c r="E219" s="124" t="s">
        <v>51</v>
      </c>
      <c r="F219" s="78">
        <f>'Przedmiar_etap 1'!F151</f>
        <v>1535</v>
      </c>
      <c r="G219" s="162"/>
      <c r="H219" s="66"/>
      <c r="I219" s="32"/>
    </row>
    <row r="220" spans="1:9" ht="37.5" customHeight="1">
      <c r="A220" s="163" t="s">
        <v>15</v>
      </c>
      <c r="B220" s="123" t="s">
        <v>15</v>
      </c>
      <c r="C220" s="178" t="s">
        <v>81</v>
      </c>
      <c r="D220" s="179" t="s">
        <v>82</v>
      </c>
      <c r="E220" s="15" t="s">
        <v>15</v>
      </c>
      <c r="F220" s="76" t="s">
        <v>15</v>
      </c>
      <c r="G220" s="189" t="s">
        <v>15</v>
      </c>
      <c r="H220" s="85" t="s">
        <v>15</v>
      </c>
      <c r="I220" s="32"/>
    </row>
    <row r="221" spans="1:9" ht="37.5" customHeight="1">
      <c r="A221" s="166">
        <f>A219+1</f>
        <v>79</v>
      </c>
      <c r="B221" s="174"/>
      <c r="C221" s="178"/>
      <c r="D221" s="180" t="s">
        <v>146</v>
      </c>
      <c r="E221" s="178" t="s">
        <v>24</v>
      </c>
      <c r="F221" s="78">
        <f>'Przedmiar_etap 1'!F153</f>
        <v>3</v>
      </c>
      <c r="G221" s="162"/>
      <c r="H221" s="66"/>
      <c r="I221" s="32"/>
    </row>
    <row r="222" spans="1:9" ht="37.5" customHeight="1">
      <c r="A222" s="163" t="s">
        <v>15</v>
      </c>
      <c r="B222" s="123" t="s">
        <v>15</v>
      </c>
      <c r="C222" s="178" t="s">
        <v>83</v>
      </c>
      <c r="D222" s="179" t="s">
        <v>84</v>
      </c>
      <c r="E222" s="15" t="s">
        <v>15</v>
      </c>
      <c r="F222" s="76" t="s">
        <v>15</v>
      </c>
      <c r="G222" s="189" t="s">
        <v>15</v>
      </c>
      <c r="H222" s="85" t="s">
        <v>15</v>
      </c>
      <c r="I222" s="32"/>
    </row>
    <row r="223" spans="1:9" ht="47.25">
      <c r="A223" s="166">
        <f>A221+1</f>
        <v>80</v>
      </c>
      <c r="B223" s="174"/>
      <c r="C223" s="178"/>
      <c r="D223" s="180" t="s">
        <v>267</v>
      </c>
      <c r="E223" s="178" t="s">
        <v>51</v>
      </c>
      <c r="F223" s="78">
        <f>'Przedmiar_etap 1'!F155</f>
        <v>1626</v>
      </c>
      <c r="G223" s="162"/>
      <c r="H223" s="66"/>
      <c r="I223" s="32"/>
    </row>
    <row r="224" spans="1:9" ht="37.5" customHeight="1">
      <c r="A224" s="163" t="s">
        <v>15</v>
      </c>
      <c r="B224" s="123" t="s">
        <v>15</v>
      </c>
      <c r="C224" s="124" t="s">
        <v>149</v>
      </c>
      <c r="D224" s="164" t="s">
        <v>150</v>
      </c>
      <c r="E224" s="15" t="s">
        <v>15</v>
      </c>
      <c r="F224" s="76" t="s">
        <v>15</v>
      </c>
      <c r="G224" s="189" t="s">
        <v>15</v>
      </c>
      <c r="H224" s="85" t="s">
        <v>15</v>
      </c>
      <c r="I224" s="32"/>
    </row>
    <row r="225" spans="1:9" ht="37.5" customHeight="1">
      <c r="A225" s="166">
        <f>A223+1</f>
        <v>81</v>
      </c>
      <c r="B225" s="174"/>
      <c r="C225" s="124"/>
      <c r="D225" s="153" t="s">
        <v>181</v>
      </c>
      <c r="E225" s="124" t="s">
        <v>54</v>
      </c>
      <c r="F225" s="78">
        <f>'Przedmiar_etap 1'!F157</f>
        <v>2</v>
      </c>
      <c r="G225" s="162"/>
      <c r="H225" s="66"/>
      <c r="I225" s="32"/>
    </row>
    <row r="226" spans="1:9" ht="37.5" customHeight="1">
      <c r="A226" s="63" t="s">
        <v>15</v>
      </c>
      <c r="B226" s="42" t="s">
        <v>15</v>
      </c>
      <c r="C226" s="42" t="s">
        <v>15</v>
      </c>
      <c r="D226" s="77" t="s">
        <v>71</v>
      </c>
      <c r="E226" s="34" t="s">
        <v>15</v>
      </c>
      <c r="F226" s="42" t="s">
        <v>15</v>
      </c>
      <c r="G226" s="76" t="s">
        <v>15</v>
      </c>
      <c r="H226" s="86"/>
      <c r="I226" s="32"/>
    </row>
    <row r="227" spans="1:9" ht="37.5" customHeight="1">
      <c r="A227" s="140" t="s">
        <v>15</v>
      </c>
      <c r="B227" s="121" t="s">
        <v>15</v>
      </c>
      <c r="C227" s="119" t="s">
        <v>52</v>
      </c>
      <c r="D227" s="120" t="s">
        <v>53</v>
      </c>
      <c r="E227" s="121" t="s">
        <v>15</v>
      </c>
      <c r="F227" s="101" t="s">
        <v>15</v>
      </c>
      <c r="G227" s="100" t="s">
        <v>15</v>
      </c>
      <c r="H227" s="102" t="s">
        <v>15</v>
      </c>
      <c r="I227" s="32"/>
    </row>
    <row r="228" spans="1:9" ht="37.5" customHeight="1">
      <c r="A228" s="139" t="s">
        <v>15</v>
      </c>
      <c r="B228" s="147" t="s">
        <v>15</v>
      </c>
      <c r="C228" s="233" t="s">
        <v>111</v>
      </c>
      <c r="D228" s="234" t="s">
        <v>112</v>
      </c>
      <c r="E228" s="34" t="s">
        <v>15</v>
      </c>
      <c r="F228" s="76" t="s">
        <v>15</v>
      </c>
      <c r="G228" s="76" t="s">
        <v>15</v>
      </c>
      <c r="H228" s="85" t="s">
        <v>15</v>
      </c>
      <c r="I228" s="32"/>
    </row>
    <row r="229" spans="1:9" ht="37.5" customHeight="1">
      <c r="A229" s="138">
        <f>A225+1</f>
        <v>82</v>
      </c>
      <c r="B229" s="42"/>
      <c r="C229" s="38"/>
      <c r="D229" s="236" t="s">
        <v>184</v>
      </c>
      <c r="E229" s="238" t="s">
        <v>24</v>
      </c>
      <c r="F229" s="78">
        <f>'Przedmiar_etap 1'!F160</f>
        <v>729</v>
      </c>
      <c r="G229" s="162"/>
      <c r="H229" s="66"/>
      <c r="I229" s="32"/>
    </row>
    <row r="230" spans="1:9" ht="47.25">
      <c r="A230" s="138">
        <f>A229+1</f>
        <v>83</v>
      </c>
      <c r="B230" s="42"/>
      <c r="C230" s="38"/>
      <c r="D230" s="236" t="s">
        <v>269</v>
      </c>
      <c r="E230" s="237" t="s">
        <v>24</v>
      </c>
      <c r="F230" s="78">
        <f>'Przedmiar_etap 1'!F161</f>
        <v>39</v>
      </c>
      <c r="G230" s="162"/>
      <c r="H230" s="66"/>
      <c r="I230" s="32"/>
    </row>
    <row r="231" spans="1:9" ht="37.5" customHeight="1">
      <c r="A231" s="139" t="s">
        <v>15</v>
      </c>
      <c r="B231" s="264" t="s">
        <v>15</v>
      </c>
      <c r="C231" s="225" t="s">
        <v>98</v>
      </c>
      <c r="D231" s="226" t="s">
        <v>99</v>
      </c>
      <c r="E231" s="34" t="s">
        <v>15</v>
      </c>
      <c r="F231" s="76" t="s">
        <v>15</v>
      </c>
      <c r="G231" s="76" t="s">
        <v>15</v>
      </c>
      <c r="H231" s="85" t="s">
        <v>15</v>
      </c>
      <c r="I231" s="32"/>
    </row>
    <row r="232" spans="1:9" ht="37.5" customHeight="1">
      <c r="A232" s="245">
        <f>A230+1</f>
        <v>84</v>
      </c>
      <c r="B232" s="129"/>
      <c r="C232" s="252"/>
      <c r="D232" s="253" t="s">
        <v>182</v>
      </c>
      <c r="E232" s="254" t="s">
        <v>48</v>
      </c>
      <c r="F232" s="78">
        <f>'Przedmiar_etap 1'!F163</f>
        <v>2</v>
      </c>
      <c r="G232" s="162"/>
      <c r="H232" s="66"/>
      <c r="I232" s="32"/>
    </row>
    <row r="233" spans="1:13" ht="37.5" customHeight="1">
      <c r="A233" s="128" t="s">
        <v>15</v>
      </c>
      <c r="B233" s="129" t="s">
        <v>15</v>
      </c>
      <c r="C233" s="129" t="s">
        <v>15</v>
      </c>
      <c r="D233" s="130" t="s">
        <v>55</v>
      </c>
      <c r="E233" s="131" t="s">
        <v>15</v>
      </c>
      <c r="F233" s="42" t="s">
        <v>15</v>
      </c>
      <c r="G233" s="76" t="s">
        <v>15</v>
      </c>
      <c r="H233" s="86"/>
      <c r="I233" s="32"/>
      <c r="M233" s="220"/>
    </row>
    <row r="234" spans="1:8" ht="12.75" customHeight="1" hidden="1">
      <c r="A234" s="213"/>
      <c r="B234" s="214"/>
      <c r="C234" s="214"/>
      <c r="D234" s="214"/>
      <c r="E234" s="214"/>
      <c r="F234" s="214"/>
      <c r="G234" s="214"/>
      <c r="H234" s="215"/>
    </row>
    <row r="235" spans="1:8" ht="12.75" customHeight="1" hidden="1">
      <c r="A235" s="216"/>
      <c r="B235" s="217"/>
      <c r="C235" s="217"/>
      <c r="D235" s="217"/>
      <c r="E235" s="217"/>
      <c r="F235" s="217"/>
      <c r="G235" s="217"/>
      <c r="H235" s="218"/>
    </row>
    <row r="236" spans="1:8" ht="15" hidden="1">
      <c r="A236" s="216"/>
      <c r="B236" s="217"/>
      <c r="C236" s="217"/>
      <c r="D236" s="217"/>
      <c r="E236" s="217"/>
      <c r="F236" s="217"/>
      <c r="G236" s="217"/>
      <c r="H236" s="218"/>
    </row>
    <row r="237" spans="1:8" ht="15" hidden="1">
      <c r="A237" s="216"/>
      <c r="B237" s="217"/>
      <c r="C237" s="217"/>
      <c r="D237" s="217"/>
      <c r="E237" s="217"/>
      <c r="F237" s="217"/>
      <c r="G237" s="217"/>
      <c r="H237" s="218"/>
    </row>
    <row r="238" spans="1:8" ht="12.75" customHeight="1" hidden="1">
      <c r="A238" s="216"/>
      <c r="B238" s="217"/>
      <c r="C238" s="217"/>
      <c r="D238" s="217"/>
      <c r="E238" s="217"/>
      <c r="F238" s="217"/>
      <c r="G238" s="217"/>
      <c r="H238" s="218"/>
    </row>
    <row r="239" spans="1:8" ht="15" hidden="1">
      <c r="A239" s="216"/>
      <c r="B239" s="217"/>
      <c r="C239" s="217"/>
      <c r="D239" s="217"/>
      <c r="E239" s="217"/>
      <c r="F239" s="217"/>
      <c r="G239" s="217"/>
      <c r="H239" s="218"/>
    </row>
    <row r="240" spans="1:8" ht="12.75" customHeight="1" hidden="1">
      <c r="A240" s="216"/>
      <c r="B240" s="217"/>
      <c r="C240" s="217"/>
      <c r="D240" s="217"/>
      <c r="E240" s="217"/>
      <c r="F240" s="217"/>
      <c r="G240" s="217"/>
      <c r="H240" s="218"/>
    </row>
    <row r="241" spans="1:8" ht="15" hidden="1">
      <c r="A241" s="216"/>
      <c r="B241" s="217"/>
      <c r="C241" s="217"/>
      <c r="D241" s="217"/>
      <c r="E241" s="217"/>
      <c r="F241" s="217"/>
      <c r="G241" s="217"/>
      <c r="H241" s="218"/>
    </row>
    <row r="242" spans="1:8" ht="15" hidden="1">
      <c r="A242" s="216"/>
      <c r="B242" s="217"/>
      <c r="C242" s="217"/>
      <c r="D242" s="217"/>
      <c r="E242" s="217"/>
      <c r="F242" s="217"/>
      <c r="G242" s="217"/>
      <c r="H242" s="218"/>
    </row>
    <row r="243" spans="1:8" ht="15" hidden="1">
      <c r="A243" s="216"/>
      <c r="B243" s="217"/>
      <c r="C243" s="217"/>
      <c r="D243" s="217"/>
      <c r="E243" s="217"/>
      <c r="F243" s="217"/>
      <c r="G243" s="217"/>
      <c r="H243" s="218"/>
    </row>
    <row r="244" spans="1:8" ht="12.75" customHeight="1" hidden="1">
      <c r="A244" s="216"/>
      <c r="B244" s="217"/>
      <c r="C244" s="217"/>
      <c r="D244" s="217"/>
      <c r="E244" s="217"/>
      <c r="F244" s="217"/>
      <c r="G244" s="217"/>
      <c r="H244" s="218"/>
    </row>
    <row r="245" spans="1:8" ht="12.75" customHeight="1" hidden="1">
      <c r="A245" s="216"/>
      <c r="B245" s="217"/>
      <c r="C245" s="217"/>
      <c r="D245" s="217"/>
      <c r="E245" s="217"/>
      <c r="F245" s="217"/>
      <c r="G245" s="217"/>
      <c r="H245" s="218"/>
    </row>
    <row r="246" spans="1:8" ht="12.75" customHeight="1" hidden="1">
      <c r="A246" s="216"/>
      <c r="B246" s="217"/>
      <c r="C246" s="217"/>
      <c r="D246" s="217"/>
      <c r="E246" s="217"/>
      <c r="F246" s="217"/>
      <c r="G246" s="217"/>
      <c r="H246" s="218"/>
    </row>
    <row r="247" spans="1:8" ht="12.75" customHeight="1" hidden="1">
      <c r="A247" s="216"/>
      <c r="B247" s="217"/>
      <c r="C247" s="217"/>
      <c r="D247" s="217"/>
      <c r="E247" s="217"/>
      <c r="F247" s="217"/>
      <c r="G247" s="217"/>
      <c r="H247" s="218"/>
    </row>
    <row r="248" spans="1:8" ht="12.75" customHeight="1" hidden="1">
      <c r="A248" s="216"/>
      <c r="B248" s="217"/>
      <c r="C248" s="217"/>
      <c r="D248" s="217"/>
      <c r="E248" s="217"/>
      <c r="F248" s="217"/>
      <c r="G248" s="217"/>
      <c r="H248" s="218"/>
    </row>
    <row r="249" spans="1:8" ht="12.75" customHeight="1" hidden="1">
      <c r="A249" s="216"/>
      <c r="B249" s="217"/>
      <c r="C249" s="217"/>
      <c r="D249" s="217"/>
      <c r="E249" s="217"/>
      <c r="F249" s="217"/>
      <c r="G249" s="217"/>
      <c r="H249" s="218"/>
    </row>
    <row r="250" spans="1:8" ht="12.75" customHeight="1" hidden="1">
      <c r="A250" s="216"/>
      <c r="B250" s="217"/>
      <c r="C250" s="217"/>
      <c r="D250" s="217"/>
      <c r="E250" s="217"/>
      <c r="F250" s="217"/>
      <c r="G250" s="217"/>
      <c r="H250" s="218"/>
    </row>
    <row r="251" spans="1:8" ht="12.75" customHeight="1">
      <c r="A251" s="291"/>
      <c r="B251" s="292"/>
      <c r="C251" s="292"/>
      <c r="D251" s="292"/>
      <c r="E251" s="292"/>
      <c r="F251" s="292"/>
      <c r="G251" s="292"/>
      <c r="H251" s="293"/>
    </row>
    <row r="252" spans="1:8" s="33" customFormat="1" ht="44.25" customHeight="1">
      <c r="A252" s="294" t="s">
        <v>34</v>
      </c>
      <c r="B252" s="295"/>
      <c r="C252" s="295"/>
      <c r="D252" s="296"/>
      <c r="E252" s="79" t="s">
        <v>15</v>
      </c>
      <c r="F252" s="297" t="s">
        <v>15</v>
      </c>
      <c r="G252" s="297"/>
      <c r="H252" s="87"/>
    </row>
    <row r="253" spans="1:13" ht="44.25" customHeight="1">
      <c r="A253" s="294" t="s">
        <v>42</v>
      </c>
      <c r="B253" s="295"/>
      <c r="C253" s="295"/>
      <c r="D253" s="296"/>
      <c r="E253" s="79" t="s">
        <v>15</v>
      </c>
      <c r="F253" s="297" t="s">
        <v>15</v>
      </c>
      <c r="G253" s="297"/>
      <c r="H253" s="108"/>
      <c r="M253" s="32"/>
    </row>
    <row r="254" spans="1:8" ht="44.25" customHeight="1" thickBot="1">
      <c r="A254" s="286" t="s">
        <v>35</v>
      </c>
      <c r="B254" s="287"/>
      <c r="C254" s="287"/>
      <c r="D254" s="288"/>
      <c r="E254" s="109" t="s">
        <v>15</v>
      </c>
      <c r="F254" s="289" t="s">
        <v>15</v>
      </c>
      <c r="G254" s="289"/>
      <c r="H254" s="110"/>
    </row>
    <row r="255" ht="15">
      <c r="G255" s="176"/>
    </row>
    <row r="256" ht="15">
      <c r="G256" s="176"/>
    </row>
    <row r="257" ht="15">
      <c r="G257" s="176"/>
    </row>
    <row r="258" ht="15">
      <c r="G258" s="176"/>
    </row>
    <row r="259" ht="15">
      <c r="G259" s="176"/>
    </row>
    <row r="260" ht="15">
      <c r="G260" s="176"/>
    </row>
    <row r="261" spans="1:13" s="24" customFormat="1" ht="15">
      <c r="A261" s="18"/>
      <c r="B261" s="19"/>
      <c r="C261" s="20"/>
      <c r="D261" s="21"/>
      <c r="E261" s="20"/>
      <c r="F261" s="22"/>
      <c r="G261" s="176"/>
      <c r="I261" s="25"/>
      <c r="J261" s="25"/>
      <c r="K261" s="25"/>
      <c r="L261" s="25"/>
      <c r="M261" s="25"/>
    </row>
    <row r="262" spans="1:13" s="24" customFormat="1" ht="15">
      <c r="A262" s="18"/>
      <c r="B262" s="19"/>
      <c r="C262" s="20"/>
      <c r="D262" s="21"/>
      <c r="E262" s="20"/>
      <c r="F262" s="22"/>
      <c r="G262" s="176"/>
      <c r="I262" s="25"/>
      <c r="J262" s="25"/>
      <c r="K262" s="25"/>
      <c r="L262" s="25"/>
      <c r="M262" s="25"/>
    </row>
    <row r="263" spans="1:13" s="24" customFormat="1" ht="15">
      <c r="A263" s="18"/>
      <c r="B263" s="19"/>
      <c r="C263" s="20"/>
      <c r="D263" s="21"/>
      <c r="E263" s="20"/>
      <c r="F263" s="22"/>
      <c r="G263" s="176"/>
      <c r="I263" s="25"/>
      <c r="J263" s="25"/>
      <c r="K263" s="25"/>
      <c r="L263" s="25"/>
      <c r="M263" s="25"/>
    </row>
    <row r="264" spans="1:13" s="24" customFormat="1" ht="15">
      <c r="A264" s="18"/>
      <c r="B264" s="19"/>
      <c r="C264" s="20"/>
      <c r="D264" s="21"/>
      <c r="E264" s="20"/>
      <c r="F264" s="22"/>
      <c r="G264" s="176"/>
      <c r="I264" s="25"/>
      <c r="J264" s="25"/>
      <c r="K264" s="25"/>
      <c r="L264" s="25"/>
      <c r="M264" s="25"/>
    </row>
    <row r="265" spans="1:13" s="24" customFormat="1" ht="15">
      <c r="A265" s="18"/>
      <c r="B265" s="19"/>
      <c r="C265" s="20"/>
      <c r="D265" s="21"/>
      <c r="E265" s="20"/>
      <c r="F265" s="22"/>
      <c r="G265" s="176"/>
      <c r="I265" s="25"/>
      <c r="J265" s="25"/>
      <c r="K265" s="25"/>
      <c r="L265" s="25"/>
      <c r="M265" s="25"/>
    </row>
    <row r="266" spans="1:13" s="24" customFormat="1" ht="15">
      <c r="A266" s="18"/>
      <c r="B266" s="19"/>
      <c r="C266" s="20"/>
      <c r="D266" s="21"/>
      <c r="E266" s="20"/>
      <c r="F266" s="22"/>
      <c r="G266" s="176"/>
      <c r="I266" s="25"/>
      <c r="J266" s="25"/>
      <c r="K266" s="25"/>
      <c r="L266" s="25"/>
      <c r="M266" s="25"/>
    </row>
    <row r="267" spans="1:13" s="24" customFormat="1" ht="15">
      <c r="A267" s="18"/>
      <c r="B267" s="19"/>
      <c r="C267" s="20"/>
      <c r="D267" s="21"/>
      <c r="E267" s="20"/>
      <c r="F267" s="22"/>
      <c r="G267" s="176"/>
      <c r="I267" s="25"/>
      <c r="J267" s="25"/>
      <c r="K267" s="25"/>
      <c r="L267" s="25"/>
      <c r="M267" s="25"/>
    </row>
    <row r="268" spans="1:13" s="24" customFormat="1" ht="15">
      <c r="A268" s="18"/>
      <c r="B268" s="19"/>
      <c r="C268" s="20"/>
      <c r="D268" s="21"/>
      <c r="E268" s="20"/>
      <c r="F268" s="22"/>
      <c r="G268" s="176"/>
      <c r="I268" s="25"/>
      <c r="J268" s="25"/>
      <c r="K268" s="25"/>
      <c r="L268" s="25"/>
      <c r="M268" s="25"/>
    </row>
    <row r="269" spans="1:13" s="24" customFormat="1" ht="15">
      <c r="A269" s="18"/>
      <c r="B269" s="19"/>
      <c r="C269" s="20"/>
      <c r="D269" s="21"/>
      <c r="E269" s="20"/>
      <c r="F269" s="22"/>
      <c r="G269" s="176"/>
      <c r="I269" s="25"/>
      <c r="J269" s="25"/>
      <c r="K269" s="25"/>
      <c r="L269" s="25"/>
      <c r="M269" s="25"/>
    </row>
    <row r="270" spans="1:13" s="24" customFormat="1" ht="15">
      <c r="A270" s="18"/>
      <c r="B270" s="19"/>
      <c r="C270" s="20"/>
      <c r="D270" s="21"/>
      <c r="E270" s="20"/>
      <c r="F270" s="22"/>
      <c r="G270" s="176"/>
      <c r="I270" s="25"/>
      <c r="J270" s="25"/>
      <c r="K270" s="25"/>
      <c r="L270" s="25"/>
      <c r="M270" s="25"/>
    </row>
    <row r="271" spans="1:13" s="24" customFormat="1" ht="15">
      <c r="A271" s="18"/>
      <c r="B271" s="19"/>
      <c r="C271" s="20"/>
      <c r="D271" s="21"/>
      <c r="E271" s="20"/>
      <c r="F271" s="22"/>
      <c r="G271" s="176"/>
      <c r="I271" s="25"/>
      <c r="J271" s="25"/>
      <c r="K271" s="25"/>
      <c r="L271" s="25"/>
      <c r="M271" s="25"/>
    </row>
    <row r="272" spans="1:13" s="24" customFormat="1" ht="15">
      <c r="A272" s="18"/>
      <c r="B272" s="19"/>
      <c r="C272" s="20"/>
      <c r="D272" s="21"/>
      <c r="E272" s="20"/>
      <c r="F272" s="22"/>
      <c r="G272" s="176"/>
      <c r="I272" s="25"/>
      <c r="J272" s="25"/>
      <c r="K272" s="25"/>
      <c r="L272" s="25"/>
      <c r="M272" s="25"/>
    </row>
    <row r="273" spans="1:13" s="24" customFormat="1" ht="15">
      <c r="A273" s="18"/>
      <c r="B273" s="19"/>
      <c r="C273" s="20"/>
      <c r="D273" s="21"/>
      <c r="E273" s="20"/>
      <c r="F273" s="22"/>
      <c r="G273" s="176"/>
      <c r="I273" s="25"/>
      <c r="J273" s="25"/>
      <c r="K273" s="25"/>
      <c r="L273" s="25"/>
      <c r="M273" s="25"/>
    </row>
    <row r="274" spans="1:13" s="24" customFormat="1" ht="15">
      <c r="A274" s="18"/>
      <c r="B274" s="19"/>
      <c r="C274" s="20"/>
      <c r="D274" s="21"/>
      <c r="E274" s="20"/>
      <c r="F274" s="22"/>
      <c r="G274" s="176"/>
      <c r="I274" s="25"/>
      <c r="J274" s="25"/>
      <c r="K274" s="25"/>
      <c r="L274" s="25"/>
      <c r="M274" s="25"/>
    </row>
    <row r="275" spans="1:13" s="24" customFormat="1" ht="15">
      <c r="A275" s="18"/>
      <c r="B275" s="19"/>
      <c r="C275" s="20"/>
      <c r="D275" s="21"/>
      <c r="E275" s="20"/>
      <c r="F275" s="22"/>
      <c r="G275" s="176"/>
      <c r="I275" s="25"/>
      <c r="J275" s="25"/>
      <c r="K275" s="25"/>
      <c r="L275" s="25"/>
      <c r="M275" s="25"/>
    </row>
    <row r="276" spans="1:13" s="24" customFormat="1" ht="15">
      <c r="A276" s="18"/>
      <c r="B276" s="19"/>
      <c r="C276" s="20"/>
      <c r="D276" s="21"/>
      <c r="E276" s="20"/>
      <c r="F276" s="22"/>
      <c r="G276" s="176"/>
      <c r="I276" s="25"/>
      <c r="J276" s="25"/>
      <c r="K276" s="25"/>
      <c r="L276" s="25"/>
      <c r="M276" s="25"/>
    </row>
    <row r="277" spans="1:13" s="24" customFormat="1" ht="15">
      <c r="A277" s="18"/>
      <c r="B277" s="19"/>
      <c r="C277" s="20"/>
      <c r="D277" s="21"/>
      <c r="E277" s="20"/>
      <c r="F277" s="22"/>
      <c r="G277" s="176"/>
      <c r="I277" s="25"/>
      <c r="J277" s="25"/>
      <c r="K277" s="25"/>
      <c r="L277" s="25"/>
      <c r="M277" s="25"/>
    </row>
    <row r="278" spans="1:13" s="24" customFormat="1" ht="15">
      <c r="A278" s="18"/>
      <c r="B278" s="19"/>
      <c r="C278" s="20"/>
      <c r="D278" s="21"/>
      <c r="E278" s="20"/>
      <c r="F278" s="22"/>
      <c r="G278" s="176"/>
      <c r="I278" s="25"/>
      <c r="J278" s="25"/>
      <c r="K278" s="25"/>
      <c r="L278" s="25"/>
      <c r="M278" s="25"/>
    </row>
    <row r="279" spans="1:13" s="24" customFormat="1" ht="15">
      <c r="A279" s="18"/>
      <c r="B279" s="19"/>
      <c r="C279" s="20"/>
      <c r="D279" s="21"/>
      <c r="E279" s="20"/>
      <c r="F279" s="22"/>
      <c r="G279" s="176"/>
      <c r="I279" s="25"/>
      <c r="J279" s="25"/>
      <c r="K279" s="25"/>
      <c r="L279" s="25"/>
      <c r="M279" s="25"/>
    </row>
    <row r="280" spans="1:13" s="24" customFormat="1" ht="15">
      <c r="A280" s="18"/>
      <c r="B280" s="19"/>
      <c r="C280" s="20"/>
      <c r="D280" s="21"/>
      <c r="E280" s="20"/>
      <c r="F280" s="22"/>
      <c r="G280" s="176"/>
      <c r="I280" s="25"/>
      <c r="J280" s="25"/>
      <c r="K280" s="25"/>
      <c r="L280" s="25"/>
      <c r="M280" s="25"/>
    </row>
    <row r="281" spans="1:13" s="24" customFormat="1" ht="15">
      <c r="A281" s="18"/>
      <c r="B281" s="19"/>
      <c r="C281" s="20"/>
      <c r="D281" s="21"/>
      <c r="E281" s="20"/>
      <c r="F281" s="22"/>
      <c r="G281" s="176"/>
      <c r="I281" s="25"/>
      <c r="J281" s="25"/>
      <c r="K281" s="25"/>
      <c r="L281" s="25"/>
      <c r="M281" s="25"/>
    </row>
    <row r="282" spans="1:13" s="24" customFormat="1" ht="15">
      <c r="A282" s="18"/>
      <c r="B282" s="19"/>
      <c r="C282" s="20"/>
      <c r="D282" s="21"/>
      <c r="E282" s="20"/>
      <c r="F282" s="22"/>
      <c r="G282" s="176"/>
      <c r="I282" s="25"/>
      <c r="J282" s="25"/>
      <c r="K282" s="25"/>
      <c r="L282" s="25"/>
      <c r="M282" s="25"/>
    </row>
    <row r="283" spans="1:13" s="24" customFormat="1" ht="15">
      <c r="A283" s="18"/>
      <c r="B283" s="19"/>
      <c r="C283" s="20"/>
      <c r="D283" s="21"/>
      <c r="E283" s="20"/>
      <c r="F283" s="22"/>
      <c r="G283" s="176"/>
      <c r="I283" s="25"/>
      <c r="J283" s="25"/>
      <c r="K283" s="25"/>
      <c r="L283" s="25"/>
      <c r="M283" s="25"/>
    </row>
    <row r="284" spans="1:13" s="24" customFormat="1" ht="15">
      <c r="A284" s="18"/>
      <c r="B284" s="19"/>
      <c r="C284" s="20"/>
      <c r="D284" s="21"/>
      <c r="E284" s="20"/>
      <c r="F284" s="22"/>
      <c r="G284" s="176"/>
      <c r="I284" s="25"/>
      <c r="J284" s="25"/>
      <c r="K284" s="25"/>
      <c r="L284" s="25"/>
      <c r="M284" s="25"/>
    </row>
    <row r="285" spans="1:13" s="24" customFormat="1" ht="15">
      <c r="A285" s="18"/>
      <c r="B285" s="19"/>
      <c r="C285" s="20"/>
      <c r="D285" s="21"/>
      <c r="E285" s="20"/>
      <c r="F285" s="22"/>
      <c r="G285" s="176"/>
      <c r="I285" s="25"/>
      <c r="J285" s="25"/>
      <c r="K285" s="25"/>
      <c r="L285" s="25"/>
      <c r="M285" s="25"/>
    </row>
    <row r="286" spans="1:13" s="24" customFormat="1" ht="15">
      <c r="A286" s="18"/>
      <c r="B286" s="19"/>
      <c r="C286" s="20"/>
      <c r="D286" s="21"/>
      <c r="E286" s="20"/>
      <c r="F286" s="22"/>
      <c r="G286" s="176"/>
      <c r="I286" s="25"/>
      <c r="J286" s="25"/>
      <c r="K286" s="25"/>
      <c r="L286" s="25"/>
      <c r="M286" s="25"/>
    </row>
    <row r="287" spans="1:13" s="24" customFormat="1" ht="15">
      <c r="A287" s="18"/>
      <c r="B287" s="19"/>
      <c r="C287" s="20"/>
      <c r="D287" s="21"/>
      <c r="E287" s="20"/>
      <c r="F287" s="22"/>
      <c r="G287" s="176"/>
      <c r="I287" s="25"/>
      <c r="J287" s="25"/>
      <c r="K287" s="25"/>
      <c r="L287" s="25"/>
      <c r="M287" s="25"/>
    </row>
    <row r="288" spans="1:13" s="24" customFormat="1" ht="15">
      <c r="A288" s="18"/>
      <c r="B288" s="19"/>
      <c r="C288" s="20"/>
      <c r="D288" s="21"/>
      <c r="E288" s="20"/>
      <c r="F288" s="22"/>
      <c r="G288" s="176"/>
      <c r="I288" s="25"/>
      <c r="J288" s="25"/>
      <c r="K288" s="25"/>
      <c r="L288" s="25"/>
      <c r="M288" s="25"/>
    </row>
    <row r="289" spans="1:13" s="24" customFormat="1" ht="15">
      <c r="A289" s="18"/>
      <c r="B289" s="19"/>
      <c r="C289" s="20"/>
      <c r="D289" s="21"/>
      <c r="E289" s="20"/>
      <c r="F289" s="22"/>
      <c r="G289" s="176"/>
      <c r="I289" s="25"/>
      <c r="J289" s="25"/>
      <c r="K289" s="25"/>
      <c r="L289" s="25"/>
      <c r="M289" s="25"/>
    </row>
    <row r="290" spans="1:13" s="24" customFormat="1" ht="15">
      <c r="A290" s="18"/>
      <c r="B290" s="19"/>
      <c r="C290" s="20"/>
      <c r="D290" s="21"/>
      <c r="E290" s="20"/>
      <c r="F290" s="22"/>
      <c r="G290" s="176"/>
      <c r="I290" s="25"/>
      <c r="J290" s="25"/>
      <c r="K290" s="25"/>
      <c r="L290" s="25"/>
      <c r="M290" s="25"/>
    </row>
    <row r="291" spans="1:13" s="24" customFormat="1" ht="15">
      <c r="A291" s="18"/>
      <c r="B291" s="19"/>
      <c r="C291" s="20"/>
      <c r="D291" s="21"/>
      <c r="E291" s="20"/>
      <c r="F291" s="22"/>
      <c r="G291" s="176"/>
      <c r="I291" s="25"/>
      <c r="J291" s="25"/>
      <c r="K291" s="25"/>
      <c r="L291" s="25"/>
      <c r="M291" s="25"/>
    </row>
    <row r="292" spans="1:13" s="24" customFormat="1" ht="15">
      <c r="A292" s="18"/>
      <c r="B292" s="19"/>
      <c r="C292" s="20"/>
      <c r="D292" s="21"/>
      <c r="E292" s="20"/>
      <c r="F292" s="22"/>
      <c r="G292" s="176"/>
      <c r="I292" s="25"/>
      <c r="J292" s="25"/>
      <c r="K292" s="25"/>
      <c r="L292" s="25"/>
      <c r="M292" s="25"/>
    </row>
    <row r="293" spans="1:13" s="24" customFormat="1" ht="15">
      <c r="A293" s="18"/>
      <c r="B293" s="19"/>
      <c r="C293" s="20"/>
      <c r="D293" s="21"/>
      <c r="E293" s="20"/>
      <c r="F293" s="22"/>
      <c r="G293" s="176"/>
      <c r="I293" s="25"/>
      <c r="J293" s="25"/>
      <c r="K293" s="25"/>
      <c r="L293" s="25"/>
      <c r="M293" s="25"/>
    </row>
    <row r="294" spans="1:13" s="24" customFormat="1" ht="15">
      <c r="A294" s="18"/>
      <c r="B294" s="19"/>
      <c r="C294" s="20"/>
      <c r="D294" s="21"/>
      <c r="E294" s="20"/>
      <c r="F294" s="22"/>
      <c r="G294" s="176"/>
      <c r="I294" s="25"/>
      <c r="J294" s="25"/>
      <c r="K294" s="25"/>
      <c r="L294" s="25"/>
      <c r="M294" s="25"/>
    </row>
    <row r="295" spans="1:13" s="24" customFormat="1" ht="15">
      <c r="A295" s="18"/>
      <c r="B295" s="19"/>
      <c r="C295" s="20"/>
      <c r="D295" s="21"/>
      <c r="E295" s="20"/>
      <c r="F295" s="22"/>
      <c r="G295" s="176"/>
      <c r="I295" s="25"/>
      <c r="J295" s="25"/>
      <c r="K295" s="25"/>
      <c r="L295" s="25"/>
      <c r="M295" s="25"/>
    </row>
    <row r="296" spans="1:13" s="24" customFormat="1" ht="15">
      <c r="A296" s="18"/>
      <c r="B296" s="19"/>
      <c r="C296" s="20"/>
      <c r="D296" s="21"/>
      <c r="E296" s="20"/>
      <c r="F296" s="22"/>
      <c r="G296" s="176"/>
      <c r="I296" s="25"/>
      <c r="J296" s="25"/>
      <c r="K296" s="25"/>
      <c r="L296" s="25"/>
      <c r="M296" s="25"/>
    </row>
    <row r="297" spans="1:13" s="24" customFormat="1" ht="15">
      <c r="A297" s="18"/>
      <c r="B297" s="19"/>
      <c r="C297" s="20"/>
      <c r="D297" s="21"/>
      <c r="E297" s="20"/>
      <c r="F297" s="22"/>
      <c r="G297" s="176"/>
      <c r="I297" s="25"/>
      <c r="J297" s="25"/>
      <c r="K297" s="25"/>
      <c r="L297" s="25"/>
      <c r="M297" s="25"/>
    </row>
    <row r="298" spans="1:13" s="24" customFormat="1" ht="15">
      <c r="A298" s="18"/>
      <c r="B298" s="19"/>
      <c r="C298" s="20"/>
      <c r="D298" s="21"/>
      <c r="E298" s="20"/>
      <c r="F298" s="22"/>
      <c r="G298" s="176"/>
      <c r="I298" s="25"/>
      <c r="J298" s="25"/>
      <c r="K298" s="25"/>
      <c r="L298" s="25"/>
      <c r="M298" s="25"/>
    </row>
    <row r="299" spans="1:13" s="24" customFormat="1" ht="15">
      <c r="A299" s="18"/>
      <c r="B299" s="19"/>
      <c r="C299" s="20"/>
      <c r="D299" s="21"/>
      <c r="E299" s="20"/>
      <c r="F299" s="22"/>
      <c r="G299" s="176"/>
      <c r="I299" s="25"/>
      <c r="J299" s="25"/>
      <c r="K299" s="25"/>
      <c r="L299" s="25"/>
      <c r="M299" s="25"/>
    </row>
    <row r="300" spans="1:13" s="24" customFormat="1" ht="15">
      <c r="A300" s="18"/>
      <c r="B300" s="19"/>
      <c r="C300" s="20"/>
      <c r="D300" s="21"/>
      <c r="E300" s="20"/>
      <c r="F300" s="22"/>
      <c r="G300" s="176"/>
      <c r="I300" s="25"/>
      <c r="J300" s="25"/>
      <c r="K300" s="25"/>
      <c r="L300" s="25"/>
      <c r="M300" s="25"/>
    </row>
    <row r="301" spans="1:13" s="24" customFormat="1" ht="15">
      <c r="A301" s="18"/>
      <c r="B301" s="19"/>
      <c r="C301" s="20"/>
      <c r="D301" s="21"/>
      <c r="E301" s="20"/>
      <c r="F301" s="22"/>
      <c r="G301" s="176"/>
      <c r="I301" s="25"/>
      <c r="J301" s="25"/>
      <c r="K301" s="25"/>
      <c r="L301" s="25"/>
      <c r="M301" s="25"/>
    </row>
    <row r="315" ht="15"/>
    <row r="316" ht="15"/>
    <row r="317" ht="15"/>
    <row r="318" ht="15"/>
    <row r="319" ht="15"/>
    <row r="320" ht="15"/>
    <row r="321" ht="15"/>
    <row r="322" ht="15"/>
    <row r="323" ht="15"/>
    <row r="324" ht="15"/>
    <row r="325" ht="15"/>
    <row r="326" ht="15"/>
    <row r="327" ht="15"/>
  </sheetData>
  <sheetProtection/>
  <mergeCells count="8">
    <mergeCell ref="A254:D254"/>
    <mergeCell ref="F254:G254"/>
    <mergeCell ref="E1:F1"/>
    <mergeCell ref="A251:H251"/>
    <mergeCell ref="A252:D252"/>
    <mergeCell ref="F252:G252"/>
    <mergeCell ref="A253:D253"/>
    <mergeCell ref="F253:G253"/>
  </mergeCells>
  <printOptions/>
  <pageMargins left="0.6692913385826772" right="0.1968503937007874" top="1.0236220472440944" bottom="0.8661417322834646" header="0.5118110236220472" footer="0.5118110236220472"/>
  <pageSetup horizontalDpi="600" verticalDpi="600" orientation="portrait" paperSize="9" scale="56" r:id="rId3"/>
  <headerFooter alignWithMargins="0">
    <oddHeader>&amp;C&amp;"Times New Roman,Pogrubiona"&amp;14KOSZTORYS OFERTOWY 
Przebudowa drogi powiatowej nr 1125W Szczyty - Brzeźce
Etap 1 od km 0+000 do km 1+532</oddHeader>
    <oddFooter xml:space="preserve">&amp;C&amp;12 </oddFooter>
  </headerFooter>
  <rowBreaks count="3" manualBreakCount="3">
    <brk id="151" max="7" man="1"/>
    <brk id="193" max="7" man="1"/>
    <brk id="226" max="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Grzegorz Nachyła</dc:creator>
  <cp:keywords/>
  <dc:description/>
  <cp:lastModifiedBy>Zarząd Dróg</cp:lastModifiedBy>
  <cp:lastPrinted>2023-11-20T08:39:48Z</cp:lastPrinted>
  <dcterms:created xsi:type="dcterms:W3CDTF">2010-10-21T07:53:16Z</dcterms:created>
  <dcterms:modified xsi:type="dcterms:W3CDTF">2023-11-21T08:51:46Z</dcterms:modified>
  <cp:category/>
  <cp:version/>
  <cp:contentType/>
  <cp:contentStatus/>
</cp:coreProperties>
</file>