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A03D379C-0D1F-477B-A243-C7E787FF167A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  <workbookView xWindow="-26475" yWindow="-210" windowWidth="26565" windowHeight="14370" activeTab="1" xr2:uid="{617F54AB-85E7-4527-99EE-4003853ED3B4}"/>
  </bookViews>
  <sheets>
    <sheet name="Wykaz ppe " sheetId="4" r:id="rId1"/>
    <sheet name="kalulator" sheetId="2" r:id="rId2"/>
    <sheet name="arkusz ofertowy" sheetId="3" r:id="rId3"/>
  </sheets>
  <calcPr calcId="191029"/>
</workbook>
</file>

<file path=xl/calcChain.xml><?xml version="1.0" encoding="utf-8"?>
<calcChain xmlns="http://schemas.openxmlformats.org/spreadsheetml/2006/main">
  <c r="A4" i="3" l="1"/>
  <c r="AL4" i="4" l="1"/>
  <c r="AL5" i="4"/>
  <c r="AL6" i="4"/>
  <c r="AL7" i="4"/>
  <c r="AL8" i="4"/>
  <c r="AL9" i="4"/>
  <c r="AL10" i="4"/>
  <c r="AL11" i="4"/>
  <c r="AL12" i="4"/>
  <c r="AL13" i="4"/>
  <c r="T18" i="2"/>
  <c r="V18" i="2"/>
  <c r="W18" i="2" s="1"/>
  <c r="U18" i="2"/>
  <c r="W12" i="2"/>
  <c r="U12" i="2"/>
  <c r="V12" i="2"/>
  <c r="U11" i="2"/>
  <c r="T12" i="2"/>
  <c r="AU18" i="2" l="1"/>
  <c r="AU12" i="2"/>
  <c r="AS18" i="2"/>
  <c r="AS12" i="2"/>
  <c r="AR18" i="2"/>
  <c r="AP18" i="2"/>
  <c r="AR12" i="2"/>
  <c r="AP12" i="2"/>
  <c r="AQ13" i="2"/>
  <c r="AO13" i="2"/>
  <c r="AQ18" i="2"/>
  <c r="AO18" i="2"/>
  <c r="AN18" i="2"/>
  <c r="AN12" i="2"/>
  <c r="AM18" i="2"/>
  <c r="AM12" i="2"/>
  <c r="AL18" i="2"/>
  <c r="AL12" i="2"/>
  <c r="AK18" i="2"/>
  <c r="AK12" i="2"/>
  <c r="AJ18" i="2"/>
  <c r="AJ12" i="2"/>
  <c r="AI18" i="2"/>
  <c r="AI12" i="2"/>
  <c r="AI9" i="2"/>
  <c r="AH18" i="2"/>
  <c r="AH12" i="2"/>
  <c r="AF18" i="2"/>
  <c r="AF12" i="2"/>
  <c r="AE18" i="2"/>
  <c r="AE12" i="2"/>
  <c r="AD18" i="2"/>
  <c r="AD12" i="2"/>
  <c r="AV18" i="2" l="1"/>
  <c r="AV12" i="2"/>
  <c r="AQ17" i="2"/>
  <c r="AQ15" i="2"/>
  <c r="AS10" i="2"/>
  <c r="AO17" i="2"/>
  <c r="AO15" i="2"/>
  <c r="AM10" i="2"/>
  <c r="AK10" i="2"/>
  <c r="AI10" i="2"/>
  <c r="AG17" i="2"/>
  <c r="AG15" i="2"/>
  <c r="AG14" i="2"/>
  <c r="AE10" i="2"/>
  <c r="AC17" i="2"/>
  <c r="AC15" i="2"/>
  <c r="AC14" i="2"/>
  <c r="A11" i="2" l="1"/>
  <c r="A15" i="2" s="1"/>
  <c r="A16" i="2" s="1"/>
  <c r="A17" i="2" s="1"/>
  <c r="A10" i="2"/>
  <c r="AU9" i="2" l="1"/>
  <c r="AS11" i="2"/>
  <c r="AS13" i="2" s="1"/>
  <c r="AS14" i="2" s="1"/>
  <c r="AS15" i="2" s="1"/>
  <c r="AS16" i="2" l="1"/>
  <c r="AS17" i="2" s="1"/>
  <c r="AU15" i="2"/>
  <c r="AU14" i="2"/>
  <c r="AU13" i="2"/>
  <c r="AU11" i="2"/>
  <c r="AU10" i="2"/>
  <c r="AL3" i="4"/>
  <c r="AK14" i="4"/>
  <c r="AJ14" i="4"/>
  <c r="AI14" i="4"/>
  <c r="AU16" i="2" l="1"/>
  <c r="AS19" i="2"/>
  <c r="AU19" i="2" s="1"/>
  <c r="AU17" i="2"/>
  <c r="AL14" i="4"/>
  <c r="AL15" i="4" s="1"/>
  <c r="AM11" i="2"/>
  <c r="AM13" i="2" s="1"/>
  <c r="AM14" i="2" s="1"/>
  <c r="AM15" i="2" s="1"/>
  <c r="AE11" i="2"/>
  <c r="AE13" i="2" s="1"/>
  <c r="AE14" i="2" s="1"/>
  <c r="AE15" i="2" s="1"/>
  <c r="AE16" i="2" s="1"/>
  <c r="AE17" i="2" s="1"/>
  <c r="AE19" i="2" s="1"/>
  <c r="AQ19" i="2"/>
  <c r="AQ16" i="2"/>
  <c r="AQ10" i="2"/>
  <c r="AO19" i="2"/>
  <c r="AO16" i="2"/>
  <c r="AO10" i="2"/>
  <c r="AG19" i="2"/>
  <c r="AG16" i="2"/>
  <c r="AG10" i="2"/>
  <c r="AC16" i="2"/>
  <c r="AC19" i="2"/>
  <c r="AC10" i="2"/>
  <c r="T19" i="2"/>
  <c r="T17" i="2"/>
  <c r="T16" i="2"/>
  <c r="T15" i="2"/>
  <c r="T14" i="2"/>
  <c r="T13" i="2"/>
  <c r="T11" i="2"/>
  <c r="T10" i="2"/>
  <c r="T9" i="2"/>
  <c r="AJ9" i="2" s="1"/>
  <c r="AM16" i="2" l="1"/>
  <c r="AM17" i="2" s="1"/>
  <c r="AM19" i="2" s="1"/>
  <c r="AI11" i="2"/>
  <c r="AJ10" i="2"/>
  <c r="Z9" i="2"/>
  <c r="Z10" i="2" l="1"/>
  <c r="Z11" i="2" s="1"/>
  <c r="AI13" i="2"/>
  <c r="AJ11" i="2"/>
  <c r="AK11" i="2"/>
  <c r="Z13" i="2" l="1"/>
  <c r="Z14" i="2" s="1"/>
  <c r="Z15" i="2" s="1"/>
  <c r="Z16" i="2" s="1"/>
  <c r="Z17" i="2" s="1"/>
  <c r="Z12" i="2"/>
  <c r="AA12" i="2" s="1"/>
  <c r="AW12" i="2" s="1"/>
  <c r="AX12" i="2" s="1"/>
  <c r="AY12" i="2" s="1"/>
  <c r="AZ12" i="2" s="1"/>
  <c r="AI14" i="2"/>
  <c r="AJ13" i="2"/>
  <c r="AK13" i="2"/>
  <c r="V19" i="2"/>
  <c r="AR19" i="2" s="1"/>
  <c r="U19" i="2"/>
  <c r="AH19" i="2"/>
  <c r="AF19" i="2"/>
  <c r="AD19" i="2"/>
  <c r="U10" i="2"/>
  <c r="AP10" i="2" s="1"/>
  <c r="V10" i="2"/>
  <c r="AL10" i="2" s="1"/>
  <c r="AP11" i="2"/>
  <c r="V11" i="2"/>
  <c r="AR11" i="2" s="1"/>
  <c r="U13" i="2"/>
  <c r="AP13" i="2" s="1"/>
  <c r="V13" i="2"/>
  <c r="AR13" i="2" s="1"/>
  <c r="U14" i="2"/>
  <c r="AP14" i="2" s="1"/>
  <c r="V14" i="2"/>
  <c r="U15" i="2"/>
  <c r="AP15" i="2" s="1"/>
  <c r="V15" i="2"/>
  <c r="U16" i="2"/>
  <c r="V16" i="2"/>
  <c r="AR16" i="2" s="1"/>
  <c r="U17" i="2"/>
  <c r="AP17" i="2" s="1"/>
  <c r="V17" i="2"/>
  <c r="V9" i="2"/>
  <c r="U9" i="2"/>
  <c r="AP9" i="2" s="1"/>
  <c r="AH17" i="2"/>
  <c r="AH16" i="2"/>
  <c r="AH15" i="2"/>
  <c r="AH14" i="2"/>
  <c r="AH13" i="2"/>
  <c r="AH11" i="2"/>
  <c r="AH10" i="2"/>
  <c r="AF17" i="2"/>
  <c r="AF16" i="2"/>
  <c r="AF15" i="2"/>
  <c r="AF14" i="2"/>
  <c r="AF13" i="2"/>
  <c r="AF11" i="2"/>
  <c r="AF10" i="2"/>
  <c r="AD17" i="2"/>
  <c r="AD16" i="2"/>
  <c r="AD15" i="2"/>
  <c r="AD14" i="2"/>
  <c r="AD13" i="2"/>
  <c r="AD11" i="2"/>
  <c r="AD10" i="2"/>
  <c r="Z19" i="2" l="1"/>
  <c r="Z18" i="2"/>
  <c r="AA18" i="2" s="1"/>
  <c r="AW18" i="2" s="1"/>
  <c r="AX18" i="2" s="1"/>
  <c r="AY18" i="2" s="1"/>
  <c r="AZ18" i="2" s="1"/>
  <c r="AI15" i="2"/>
  <c r="AI16" i="2" s="1"/>
  <c r="AJ14" i="2"/>
  <c r="AK14" i="2"/>
  <c r="AL13" i="2"/>
  <c r="AR9" i="2"/>
  <c r="AL9" i="2"/>
  <c r="AL11" i="2"/>
  <c r="W19" i="2"/>
  <c r="AN19" i="2" s="1"/>
  <c r="W10" i="2"/>
  <c r="AN10" i="2" s="1"/>
  <c r="W15" i="2"/>
  <c r="AN15" i="2" s="1"/>
  <c r="W11" i="2"/>
  <c r="AN11" i="2" s="1"/>
  <c r="W16" i="2"/>
  <c r="AN16" i="2" s="1"/>
  <c r="AP16" i="2"/>
  <c r="W13" i="2"/>
  <c r="AN13" i="2" s="1"/>
  <c r="AV13" i="2" s="1"/>
  <c r="AR10" i="2"/>
  <c r="AR15" i="2"/>
  <c r="W14" i="2"/>
  <c r="AN14" i="2" s="1"/>
  <c r="AP19" i="2"/>
  <c r="W17" i="2"/>
  <c r="AN17" i="2" s="1"/>
  <c r="AR14" i="2"/>
  <c r="AR17" i="2"/>
  <c r="W9" i="2"/>
  <c r="AV10" i="2" l="1"/>
  <c r="AV11" i="2"/>
  <c r="AJ15" i="2"/>
  <c r="AK15" i="2"/>
  <c r="AK16" i="2" s="1"/>
  <c r="AL14" i="2"/>
  <c r="AV14" i="2" s="1"/>
  <c r="AN9" i="2"/>
  <c r="W20" i="2"/>
  <c r="B4" i="3" s="1"/>
  <c r="C4" i="3" s="1"/>
  <c r="T20" i="2"/>
  <c r="AL15" i="2" l="1"/>
  <c r="AV15" i="2" s="1"/>
  <c r="AH9" i="2"/>
  <c r="AF9" i="2"/>
  <c r="AD9" i="2"/>
  <c r="AV9" i="2" l="1"/>
  <c r="AI17" i="2"/>
  <c r="AJ16" i="2"/>
  <c r="AA9" i="2"/>
  <c r="AW9" i="2" s="1"/>
  <c r="AI19" i="2" l="1"/>
  <c r="AJ19" i="2" s="1"/>
  <c r="AJ17" i="2"/>
  <c r="AK17" i="2"/>
  <c r="AL16" i="2"/>
  <c r="AV16" i="2" s="1"/>
  <c r="AX9" i="2"/>
  <c r="AY9" i="2" s="1"/>
  <c r="AL17" i="2" l="1"/>
  <c r="AV17" i="2" s="1"/>
  <c r="AK19" i="2"/>
  <c r="AL19" i="2" s="1"/>
  <c r="AV19" i="2" s="1"/>
  <c r="AA13" i="2"/>
  <c r="AW13" i="2" s="1"/>
  <c r="AV20" i="2" l="1"/>
  <c r="D4" i="3" s="1"/>
  <c r="AZ9" i="2"/>
  <c r="AX13" i="2"/>
  <c r="AY13" i="2" s="1"/>
  <c r="AA14" i="2"/>
  <c r="AW14" i="2" s="1"/>
  <c r="AX14" i="2" s="1"/>
  <c r="AY14" i="2" s="1"/>
  <c r="AZ13" i="2" l="1"/>
  <c r="AZ14" i="2"/>
  <c r="AA15" i="2"/>
  <c r="AW15" i="2" s="1"/>
  <c r="AX15" i="2" s="1"/>
  <c r="AY15" i="2" s="1"/>
  <c r="AZ15" i="2" l="1"/>
  <c r="AA16" i="2" l="1"/>
  <c r="AW16" i="2" s="1"/>
  <c r="AX16" i="2" s="1"/>
  <c r="AY16" i="2" s="1"/>
  <c r="AZ16" i="2" l="1"/>
  <c r="AA17" i="2"/>
  <c r="AW17" i="2" s="1"/>
  <c r="AX17" i="2" s="1"/>
  <c r="AY17" i="2" s="1"/>
  <c r="AA19" i="2"/>
  <c r="AW19" i="2" s="1"/>
  <c r="AZ17" i="2" l="1"/>
  <c r="AX19" i="2"/>
  <c r="AY19" i="2" s="1"/>
  <c r="AA10" i="2"/>
  <c r="AW10" i="2" s="1"/>
  <c r="AX10" i="2" s="1"/>
  <c r="AY10" i="2" s="1"/>
  <c r="AA11" i="2"/>
  <c r="AW11" i="2" s="1"/>
  <c r="AX11" i="2" s="1"/>
  <c r="AY11" i="2" s="1"/>
  <c r="AZ19" i="2" l="1"/>
  <c r="AZ10" i="2"/>
  <c r="AZ11" i="2"/>
  <c r="AW20" i="2"/>
  <c r="AY20" i="2" l="1"/>
  <c r="D3" i="2" s="1"/>
  <c r="AX20" i="2"/>
  <c r="AZ20" i="2" l="1"/>
  <c r="D4" i="2" s="1"/>
  <c r="F4" i="3"/>
  <c r="E4" i="3"/>
  <c r="D2" i="2"/>
  <c r="G4" i="3" l="1"/>
  <c r="H4" i="3" l="1"/>
  <c r="BA20" i="2"/>
</calcChain>
</file>

<file path=xl/sharedStrings.xml><?xml version="1.0" encoding="utf-8"?>
<sst xmlns="http://schemas.openxmlformats.org/spreadsheetml/2006/main" count="609" uniqueCount="207">
  <si>
    <t>Kod</t>
  </si>
  <si>
    <t>Miejscowość</t>
  </si>
  <si>
    <t>Adres</t>
  </si>
  <si>
    <t>Grupa taryfowa</t>
  </si>
  <si>
    <t>Moc umowna [kW]</t>
  </si>
  <si>
    <t>Nr</t>
  </si>
  <si>
    <t>Ilość miesięcy</t>
  </si>
  <si>
    <t>Cena jednostkowa netto energii elektrycznej w zł/ kWh</t>
  </si>
  <si>
    <t>Cena oferty netto ogółem</t>
  </si>
  <si>
    <t>VAT</t>
  </si>
  <si>
    <t>Cena oferty brutto ogółem</t>
  </si>
  <si>
    <t>W powyżej zaznaczonej komórce żółtym kolorem należy wpisać cenę jednostkową za 1 kWh zachowując format ceny.</t>
  </si>
  <si>
    <t>Lp.</t>
  </si>
  <si>
    <t>ID jednostki</t>
  </si>
  <si>
    <t>Nazwa jednostki (płatnika)</t>
  </si>
  <si>
    <t>NIP</t>
  </si>
  <si>
    <t>Nazwa obiektu</t>
  </si>
  <si>
    <t>Nr PPE</t>
  </si>
  <si>
    <t>Ilość ppe</t>
  </si>
  <si>
    <t>Cena energii elektrycznej w zł/kWh</t>
  </si>
  <si>
    <t>Koszt energii elektrycznej</t>
  </si>
  <si>
    <t>Cena jednostkowa opłaty abonamentowej [zł/mc]</t>
  </si>
  <si>
    <t>Koszt opłaty abonamentowej</t>
  </si>
  <si>
    <t>Cena jednostkowa opłaty przejściowej [zł/kW/mc]</t>
  </si>
  <si>
    <t>Koszt opłaty przejściowej</t>
  </si>
  <si>
    <t>Cena jednostkowa składnika stałego stawki sieciowej [zł/kW/mc]</t>
  </si>
  <si>
    <t>Koszt składnika stałego stawki sieciowej</t>
  </si>
  <si>
    <t>Cena jednostkowa stawki opłaty jakościowej [zł/kWh]</t>
  </si>
  <si>
    <t>Koszt stawki opłaty jakościowej</t>
  </si>
  <si>
    <t>Koszt oferty netto</t>
  </si>
  <si>
    <t>Koszt oferty brutto</t>
  </si>
  <si>
    <t>SIWZ cz. II</t>
  </si>
  <si>
    <t>s1</t>
  </si>
  <si>
    <t>s2</t>
  </si>
  <si>
    <t>razem</t>
  </si>
  <si>
    <t>S1</t>
  </si>
  <si>
    <t>Cena jednostkowa składnika zmiennego stawki sieciowej  [zł/kWh]</t>
  </si>
  <si>
    <t xml:space="preserve">Koszt składnika zmiennego stawki sieciowej </t>
  </si>
  <si>
    <t>Nr lokalu</t>
  </si>
  <si>
    <t>W powyżej zaznaczonym kolorem żółtym polu należy wprowadzić cenę w formacie zł/kWh</t>
  </si>
  <si>
    <t xml:space="preserve">Adres </t>
  </si>
  <si>
    <t>80-751</t>
  </si>
  <si>
    <t>9-13</t>
  </si>
  <si>
    <t>583 12 81 033</t>
  </si>
  <si>
    <t>Poczta</t>
  </si>
  <si>
    <t>C22b</t>
  </si>
  <si>
    <t>Koszt energii</t>
  </si>
  <si>
    <t>Koszt dystrybucji</t>
  </si>
  <si>
    <t>BUDYNEK ADMINIST.-CENTRALNE MUZEUM MORSKIE</t>
  </si>
  <si>
    <t>GDAŃSK</t>
  </si>
  <si>
    <t>OŚRODEK KULTURY MORSKIEJ CENTRALNEGO MUZEUM MORSKIEGO</t>
  </si>
  <si>
    <t>80-888</t>
  </si>
  <si>
    <t>NARODOWE MUZEUM MORSKIE PRACOWNIA KONSERWATORSKA BRAMA ŻUŁAWSKA</t>
  </si>
  <si>
    <t>80-718</t>
  </si>
  <si>
    <t>ELBLĄSKA</t>
  </si>
  <si>
    <t>ODDZIAŁ MUZEUM RYBOŁÓSTWA W HELU</t>
  </si>
  <si>
    <t>84-150</t>
  </si>
  <si>
    <t>HEL</t>
  </si>
  <si>
    <t>NARODOWE MUZEUM MORSKIE MUZEUM ZALEWU WIŚLANEGO (nowy budynek)</t>
  </si>
  <si>
    <t>82-110</t>
  </si>
  <si>
    <t>KĄTY RYBACKIE</t>
  </si>
  <si>
    <t>dz. nr 538</t>
  </si>
  <si>
    <t>ODDZIAŁ STATEK MUZEUM „DAR POMORZA”</t>
  </si>
  <si>
    <t>81-345</t>
  </si>
  <si>
    <t>GDYNIA</t>
  </si>
  <si>
    <t>NABRZEŻE POMORSKIE AL. JANA PAWŁA II</t>
  </si>
  <si>
    <t>STATEK MUZEUM „SOŁDEK”</t>
  </si>
  <si>
    <t>MUZEUM ZALEWU WIŚLANEGO (stary budynek)</t>
  </si>
  <si>
    <t>OŁOWIANKA</t>
  </si>
  <si>
    <t xml:space="preserve">BULWAR NADMORSKI </t>
  </si>
  <si>
    <t xml:space="preserve">OŁOWIANKA </t>
  </si>
  <si>
    <t xml:space="preserve">RYBACKA </t>
  </si>
  <si>
    <t>Narodowe Muzeum  Morskie</t>
  </si>
  <si>
    <t>Nr licznika</t>
  </si>
  <si>
    <t>C22a</t>
  </si>
  <si>
    <t>C12b</t>
  </si>
  <si>
    <t>C12a</t>
  </si>
  <si>
    <t>Zużycie w okresie trwania umowy w kWh</t>
  </si>
  <si>
    <t>12</t>
  </si>
  <si>
    <t>Cena jednostkowa opłaty kogeneracyjnej[zł/MWh]</t>
  </si>
  <si>
    <t>Koszt oplaty kogeneracyjnej</t>
  </si>
  <si>
    <t>CKWS</t>
  </si>
  <si>
    <t>TCZEW</t>
  </si>
  <si>
    <t>PADEREWSKIEGO</t>
  </si>
  <si>
    <t>83-110</t>
  </si>
  <si>
    <t>Cena jednostkowa netto za 1 MWh</t>
  </si>
  <si>
    <t>Szacowane zużycie energii w okresie trwania umowy</t>
  </si>
  <si>
    <t>Koszty energii netto (A*B)</t>
  </si>
  <si>
    <t>Koszty dystrybucji netto</t>
  </si>
  <si>
    <t>Koszty energii i dystrybucji netto           (C+D)</t>
  </si>
  <si>
    <t>Łączna cena oferty brutto (E+F)</t>
  </si>
  <si>
    <t>Suma Kontrolna</t>
  </si>
  <si>
    <t>zł/MWh</t>
  </si>
  <si>
    <t>MWh</t>
  </si>
  <si>
    <t>zł</t>
  </si>
  <si>
    <t>A</t>
  </si>
  <si>
    <t>B</t>
  </si>
  <si>
    <t>C</t>
  </si>
  <si>
    <t>D</t>
  </si>
  <si>
    <t>E</t>
  </si>
  <si>
    <t>F</t>
  </si>
  <si>
    <t>G</t>
  </si>
  <si>
    <t>03236680</t>
  </si>
  <si>
    <t>03219039</t>
  </si>
  <si>
    <t>590243831006866708</t>
  </si>
  <si>
    <t>590243831008311190</t>
  </si>
  <si>
    <t>590243831008846630</t>
  </si>
  <si>
    <t>590243836011927383</t>
  </si>
  <si>
    <t>590243824003120492</t>
  </si>
  <si>
    <t>590243832011050410</t>
  </si>
  <si>
    <t>590243831007999900</t>
  </si>
  <si>
    <t>590243824002749106</t>
  </si>
  <si>
    <t>590243833013413852</t>
  </si>
  <si>
    <t xml:space="preserve">TOKARSKA </t>
  </si>
  <si>
    <t>21-25</t>
  </si>
  <si>
    <t>Zużycie roczne w MWh                       ROK 2021</t>
  </si>
  <si>
    <t>Cena jednostkowa opłaty OZE [zł/MWh]</t>
  </si>
  <si>
    <t>Koszt oplaty OZE</t>
  </si>
  <si>
    <t>LP.</t>
  </si>
  <si>
    <t>Identyfikator systemowy</t>
  </si>
  <si>
    <t xml:space="preserve">
Spółka dystrybucyjna:</t>
  </si>
  <si>
    <t>Dotychczasowa spółka sprzedażowa</t>
  </si>
  <si>
    <t xml:space="preserve">Która zmiana sprzedawcy
</t>
  </si>
  <si>
    <t>Umowa</t>
  </si>
  <si>
    <t>Sposób fakturowania</t>
  </si>
  <si>
    <t>Grupa fakturowania</t>
  </si>
  <si>
    <t>Spółka ofertujaca</t>
  </si>
  <si>
    <t>Kolumna techniczna - rozbieżności</t>
  </si>
  <si>
    <t>Zamawiający/ Nabywca</t>
  </si>
  <si>
    <t>Odbiorca/Adresat faktury</t>
  </si>
  <si>
    <t>PPE</t>
  </si>
  <si>
    <t>Taryfa dystrybucyjna</t>
  </si>
  <si>
    <t>Moc umowna         kW</t>
  </si>
  <si>
    <t>Profil - planowane zużycie roczne</t>
  </si>
  <si>
    <t>Profil - planowane zużycie roczne - odsprzedaż</t>
  </si>
  <si>
    <t>Dane płatnika</t>
  </si>
  <si>
    <t>Pełnomocnictwa</t>
  </si>
  <si>
    <t>Okres zgłoszenia od</t>
  </si>
  <si>
    <t>Okres zgłoszenia do</t>
  </si>
  <si>
    <t>Data deklarowana rozpoczęcia sprzedaży</t>
  </si>
  <si>
    <t>Nazwa</t>
  </si>
  <si>
    <t>Posesja</t>
  </si>
  <si>
    <t>Nazwa ppe</t>
  </si>
  <si>
    <t xml:space="preserve">Kod pocztowy
 </t>
  </si>
  <si>
    <t>Ulica</t>
  </si>
  <si>
    <t>Nr domu</t>
  </si>
  <si>
    <t xml:space="preserve">Nazwa </t>
  </si>
  <si>
    <t xml:space="preserve">Kod pocztowy
</t>
  </si>
  <si>
    <t xml:space="preserve">Poczta </t>
  </si>
  <si>
    <t>Numer PPE</t>
  </si>
  <si>
    <t>I strefa kWh</t>
  </si>
  <si>
    <t>II strefa kWh</t>
  </si>
  <si>
    <t>Suma     kWh</t>
  </si>
  <si>
    <t>Instalacja PV          moc          kW</t>
  </si>
  <si>
    <t>Czy odsprzedaż</t>
  </si>
  <si>
    <t>I strefa</t>
  </si>
  <si>
    <t>II strefa</t>
  </si>
  <si>
    <t>III strefa</t>
  </si>
  <si>
    <t>IV strefa</t>
  </si>
  <si>
    <t>Suma</t>
  </si>
  <si>
    <t>ID</t>
  </si>
  <si>
    <t>Numer płatnika</t>
  </si>
  <si>
    <t>Czy ma umowę z OSD?</t>
  </si>
  <si>
    <t>Wypowiedzenie dotychczasowej US/UK</t>
  </si>
  <si>
    <t>Doprowadzenie do zawarcia UD</t>
  </si>
  <si>
    <t xml:space="preserve"> Zawarcie UD</t>
  </si>
  <si>
    <t>Typ zawarcia UD [na wniosek/na oświadczenie]</t>
  </si>
  <si>
    <t>Przeprowadzenie procesu ZS</t>
  </si>
  <si>
    <t>ENERGA Operator SA</t>
  </si>
  <si>
    <t>ENERGA Obrót SA</t>
  </si>
  <si>
    <t>kolejna</t>
  </si>
  <si>
    <t xml:space="preserve">Kompleksowa </t>
  </si>
  <si>
    <t xml:space="preserve">Indywidualna </t>
  </si>
  <si>
    <t>nie</t>
  </si>
  <si>
    <t xml:space="preserve">Narodowe Muzeum Morskie </t>
  </si>
  <si>
    <t>5831281033</t>
  </si>
  <si>
    <t xml:space="preserve">80-751 </t>
  </si>
  <si>
    <t>Gdańsk</t>
  </si>
  <si>
    <t>Ołowianka</t>
  </si>
  <si>
    <t>tak</t>
  </si>
  <si>
    <t>wniosek</t>
  </si>
  <si>
    <t>54102264</t>
  </si>
  <si>
    <t>30044589</t>
  </si>
  <si>
    <t>53998176</t>
  </si>
  <si>
    <t>30123439</t>
  </si>
  <si>
    <t>30091949</t>
  </si>
  <si>
    <t>30123047</t>
  </si>
  <si>
    <t>53998291</t>
  </si>
  <si>
    <r>
      <t xml:space="preserve">Potrzeba dostosowania układu pomiarowego </t>
    </r>
    <r>
      <rPr>
        <b/>
        <sz val="9"/>
        <color indexed="8"/>
        <rFont val="Bahnschrift Light SemiCondensed"/>
        <family val="2"/>
        <charset val="238"/>
      </rPr>
      <t xml:space="preserve">(TAK/NIE)  </t>
    </r>
  </si>
  <si>
    <t>Cena jednostkowa stawki opłaty mocowej [zł/kWh]</t>
  </si>
  <si>
    <t>podstawa dla mocowej [kWh]</t>
  </si>
  <si>
    <t>koszt opłaty mocowej[zł]</t>
  </si>
  <si>
    <t>VAT (23 % z E)</t>
  </si>
  <si>
    <t>VAT (23%)</t>
  </si>
  <si>
    <t>TOKARSKA</t>
  </si>
  <si>
    <t xml:space="preserve">MUZEUM  </t>
  </si>
  <si>
    <t>84-360</t>
  </si>
  <si>
    <t>ŁEBA</t>
  </si>
  <si>
    <t>TADEUSZA KOSCIUSZKI</t>
  </si>
  <si>
    <t>590243883044387813</t>
  </si>
  <si>
    <t>70037491</t>
  </si>
  <si>
    <t xml:space="preserve">MUZEUM                </t>
  </si>
  <si>
    <t>MUZEUM</t>
  </si>
  <si>
    <t>80-835</t>
  </si>
  <si>
    <t>SZEROKA</t>
  </si>
  <si>
    <t>590243831044252501</t>
  </si>
  <si>
    <t>69770328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</si>
</sst>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0"/>
    <numFmt numFmtId="165" formatCode="0.0000"/>
    <numFmt numFmtId="166" formatCode="0.00000"/>
    <numFmt numFmtId="167" formatCode="[$-415]General"/>
    <numFmt numFmtId="168" formatCode="[$-415]0.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i/>
      <sz val="11"/>
      <name val="Bahnschrift Condensed"/>
      <family val="2"/>
      <charset val="238"/>
    </font>
    <font>
      <b/>
      <sz val="11"/>
      <name val="Bahnschrift Condensed"/>
      <family val="2"/>
      <charset val="238"/>
    </font>
    <font>
      <sz val="11"/>
      <name val="Bahnschrift Condensed"/>
      <family val="2"/>
      <charset val="238"/>
    </font>
    <font>
      <b/>
      <sz val="11"/>
      <color rgb="FFFF0000"/>
      <name val="Bahnschrift Condensed"/>
      <family val="2"/>
      <charset val="238"/>
    </font>
    <font>
      <sz val="11"/>
      <color theme="1"/>
      <name val="Bahnschrift Condensed"/>
      <family val="2"/>
      <charset val="238"/>
    </font>
    <font>
      <sz val="9"/>
      <color indexed="8"/>
      <name val="Bahnschrift Light SemiCondensed"/>
      <family val="2"/>
      <charset val="238"/>
    </font>
    <font>
      <b/>
      <sz val="9"/>
      <color indexed="8"/>
      <name val="Bahnschrift Light SemiCondensed"/>
      <family val="2"/>
      <charset val="238"/>
    </font>
    <font>
      <sz val="9"/>
      <color theme="1"/>
      <name val="Bahnschrift Light SemiCondensed"/>
      <family val="2"/>
      <charset val="238"/>
    </font>
    <font>
      <sz val="9"/>
      <name val="Bahnschrift Light SemiCondensed"/>
      <family val="2"/>
      <charset val="238"/>
    </font>
    <font>
      <b/>
      <sz val="9"/>
      <name val="Bahnschrift Light SemiCondensed"/>
      <family val="2"/>
      <charset val="238"/>
    </font>
    <font>
      <sz val="11"/>
      <name val="Bahnschrift Light SemiCondensed"/>
      <family val="2"/>
      <charset val="238"/>
    </font>
    <font>
      <sz val="8"/>
      <color theme="1"/>
      <name val="Bahnschrift SemiLight SemiConde"/>
      <family val="2"/>
      <charset val="238"/>
    </font>
    <font>
      <b/>
      <sz val="8"/>
      <color theme="1"/>
      <name val="Bahnschrift SemiLight SemiConde"/>
      <family val="2"/>
      <charset val="238"/>
    </font>
    <font>
      <b/>
      <sz val="8"/>
      <color rgb="FF000000"/>
      <name val="Bahnschrift SemiLight SemiCond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3"/>
        <bgColor indexed="13"/>
      </patternFill>
    </fill>
    <fill>
      <patternFill patternType="solid">
        <fgColor indexed="44"/>
        <bgColor indexed="4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7" fontId="2" fillId="0" borderId="0"/>
  </cellStyleXfs>
  <cellXfs count="148">
    <xf numFmtId="0" fontId="0" fillId="0" borderId="0" xfId="0"/>
    <xf numFmtId="0" fontId="4" fillId="0" borderId="1" xfId="0" applyFont="1" applyBorder="1" applyAlignment="1">
      <alignment wrapText="1"/>
    </xf>
    <xf numFmtId="49" fontId="4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49" fontId="5" fillId="0" borderId="0" xfId="0" applyNumberFormat="1" applyFont="1"/>
    <xf numFmtId="44" fontId="5" fillId="0" borderId="0" xfId="1" applyFont="1" applyFill="1"/>
    <xf numFmtId="0" fontId="4" fillId="0" borderId="1" xfId="0" applyFont="1" applyBorder="1"/>
    <xf numFmtId="44" fontId="4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44" fontId="4" fillId="0" borderId="1" xfId="1" applyFont="1" applyFill="1" applyBorder="1" applyAlignment="1">
      <alignment horizontal="center" wrapText="1"/>
    </xf>
    <xf numFmtId="3" fontId="4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quotePrefix="1" applyFont="1" applyBorder="1" applyAlignment="1">
      <alignment horizontal="center" wrapText="1"/>
    </xf>
    <xf numFmtId="4" fontId="5" fillId="0" borderId="8" xfId="0" applyNumberFormat="1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wrapText="1"/>
    </xf>
    <xf numFmtId="3" fontId="4" fillId="0" borderId="8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44" fontId="4" fillId="0" borderId="1" xfId="1" applyFont="1" applyFill="1" applyBorder="1"/>
    <xf numFmtId="2" fontId="5" fillId="2" borderId="1" xfId="0" applyNumberFormat="1" applyFont="1" applyFill="1" applyBorder="1"/>
    <xf numFmtId="166" fontId="5" fillId="2" borderId="1" xfId="0" applyNumberFormat="1" applyFont="1" applyFill="1" applyBorder="1"/>
    <xf numFmtId="165" fontId="5" fillId="2" borderId="1" xfId="0" applyNumberFormat="1" applyFont="1" applyFill="1" applyBorder="1"/>
    <xf numFmtId="44" fontId="5" fillId="0" borderId="1" xfId="1" applyFont="1" applyFill="1" applyBorder="1"/>
    <xf numFmtId="44" fontId="5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/>
    <xf numFmtId="2" fontId="5" fillId="0" borderId="1" xfId="0" applyNumberFormat="1" applyFont="1" applyBorder="1"/>
    <xf numFmtId="165" fontId="5" fillId="0" borderId="1" xfId="0" applyNumberFormat="1" applyFont="1" applyBorder="1"/>
    <xf numFmtId="0" fontId="5" fillId="0" borderId="1" xfId="0" quotePrefix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44" fontId="5" fillId="0" borderId="0" xfId="0" applyNumberFormat="1" applyFont="1"/>
    <xf numFmtId="44" fontId="5" fillId="0" borderId="0" xfId="1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7" fontId="8" fillId="5" borderId="1" xfId="2" applyFont="1" applyFill="1" applyBorder="1" applyAlignment="1">
      <alignment horizontal="center" vertical="center"/>
    </xf>
    <xf numFmtId="167" fontId="8" fillId="0" borderId="0" xfId="2" applyFont="1"/>
    <xf numFmtId="168" fontId="8" fillId="4" borderId="1" xfId="2" applyNumberFormat="1" applyFont="1" applyFill="1" applyBorder="1" applyAlignment="1">
      <alignment horizontal="center" vertical="center" wrapText="1"/>
    </xf>
    <xf numFmtId="168" fontId="8" fillId="4" borderId="1" xfId="2" applyNumberFormat="1" applyFont="1" applyFill="1" applyBorder="1" applyAlignment="1">
      <alignment vertical="center" wrapText="1"/>
    </xf>
    <xf numFmtId="167" fontId="8" fillId="4" borderId="1" xfId="2" applyFont="1" applyFill="1" applyBorder="1" applyAlignment="1">
      <alignment horizontal="center" vertical="center" wrapText="1"/>
    </xf>
    <xf numFmtId="167" fontId="8" fillId="5" borderId="1" xfId="2" applyFont="1" applyFill="1" applyBorder="1" applyAlignment="1">
      <alignment horizontal="center" vertical="center" wrapText="1"/>
    </xf>
    <xf numFmtId="168" fontId="8" fillId="5" borderId="1" xfId="2" applyNumberFormat="1" applyFont="1" applyFill="1" applyBorder="1" applyAlignment="1">
      <alignment horizontal="center" vertical="center" wrapText="1"/>
    </xf>
    <xf numFmtId="167" fontId="8" fillId="3" borderId="1" xfId="2" applyFont="1" applyFill="1" applyBorder="1" applyAlignment="1">
      <alignment horizontal="center" vertical="center" wrapText="1"/>
    </xf>
    <xf numFmtId="0" fontId="10" fillId="0" borderId="1" xfId="0" applyFont="1" applyBorder="1"/>
    <xf numFmtId="167" fontId="8" fillId="0" borderId="1" xfId="2" applyFont="1" applyBorder="1"/>
    <xf numFmtId="167" fontId="8" fillId="0" borderId="1" xfId="2" applyFont="1" applyBorder="1" applyAlignment="1">
      <alignment horizontal="center"/>
    </xf>
    <xf numFmtId="49" fontId="10" fillId="0" borderId="1" xfId="0" applyNumberFormat="1" applyFont="1" applyBorder="1"/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right" vertical="center" wrapText="1"/>
    </xf>
    <xf numFmtId="49" fontId="11" fillId="0" borderId="1" xfId="0" quotePrefix="1" applyNumberFormat="1" applyFont="1" applyBorder="1" applyAlignment="1">
      <alignment horizontal="center" wrapText="1"/>
    </xf>
    <xf numFmtId="0" fontId="10" fillId="0" borderId="1" xfId="0" quotePrefix="1" applyFont="1" applyBorder="1"/>
    <xf numFmtId="4" fontId="11" fillId="0" borderId="8" xfId="0" applyNumberFormat="1" applyFont="1" applyBorder="1" applyAlignment="1">
      <alignment horizontal="center" wrapText="1"/>
    </xf>
    <xf numFmtId="4" fontId="11" fillId="0" borderId="9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 wrapText="1"/>
    </xf>
    <xf numFmtId="3" fontId="12" fillId="0" borderId="8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9" xfId="0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167" fontId="8" fillId="0" borderId="0" xfId="2" applyFont="1" applyAlignment="1">
      <alignment horizontal="right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/>
    <xf numFmtId="0" fontId="15" fillId="0" borderId="1" xfId="0" applyFont="1" applyBorder="1" applyAlignment="1">
      <alignment horizontal="center" vertical="top" wrapText="1"/>
    </xf>
    <xf numFmtId="44" fontId="15" fillId="0" borderId="1" xfId="1" applyFont="1" applyBorder="1" applyAlignment="1">
      <alignment horizontal="center" vertical="top" wrapText="1"/>
    </xf>
    <xf numFmtId="164" fontId="15" fillId="0" borderId="1" xfId="0" applyNumberFormat="1" applyFont="1" applyBorder="1" applyAlignment="1">
      <alignment horizontal="center" vertical="top" wrapText="1"/>
    </xf>
    <xf numFmtId="44" fontId="16" fillId="0" borderId="1" xfId="1" applyFont="1" applyBorder="1" applyAlignment="1">
      <alignment horizontal="center" vertical="top" wrapText="1"/>
    </xf>
    <xf numFmtId="44" fontId="16" fillId="0" borderId="1" xfId="0" applyNumberFormat="1" applyFont="1" applyBorder="1" applyAlignment="1">
      <alignment horizontal="center" vertical="top" wrapText="1"/>
    </xf>
    <xf numFmtId="44" fontId="14" fillId="0" borderId="1" xfId="0" applyNumberFormat="1" applyFont="1" applyBorder="1"/>
    <xf numFmtId="14" fontId="8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Fill="1" applyBorder="1"/>
    <xf numFmtId="165" fontId="5" fillId="0" borderId="1" xfId="0" applyNumberFormat="1" applyFont="1" applyFill="1" applyBorder="1"/>
    <xf numFmtId="3" fontId="5" fillId="0" borderId="1" xfId="0" applyNumberFormat="1" applyFont="1" applyBorder="1" applyAlignment="1">
      <alignment horizontal="right" wrapText="1"/>
    </xf>
    <xf numFmtId="168" fontId="8" fillId="5" borderId="1" xfId="2" applyNumberFormat="1" applyFont="1" applyFill="1" applyBorder="1" applyAlignment="1">
      <alignment horizontal="center" vertical="center" wrapText="1"/>
    </xf>
    <xf numFmtId="167" fontId="8" fillId="3" borderId="1" xfId="2" applyFont="1" applyFill="1" applyBorder="1" applyAlignment="1">
      <alignment horizontal="center" vertical="center"/>
    </xf>
    <xf numFmtId="167" fontId="8" fillId="5" borderId="1" xfId="2" applyFont="1" applyFill="1" applyBorder="1" applyAlignment="1">
      <alignment horizontal="center" vertical="center" wrapText="1"/>
    </xf>
    <xf numFmtId="167" fontId="8" fillId="5" borderId="1" xfId="2" applyFont="1" applyFill="1" applyBorder="1" applyAlignment="1">
      <alignment horizontal="center" vertical="center"/>
    </xf>
    <xf numFmtId="168" fontId="8" fillId="4" borderId="1" xfId="2" applyNumberFormat="1" applyFont="1" applyFill="1" applyBorder="1" applyAlignment="1">
      <alignment horizontal="center" vertical="center" wrapText="1"/>
    </xf>
    <xf numFmtId="168" fontId="8" fillId="3" borderId="1" xfId="2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4" fontId="4" fillId="0" borderId="5" xfId="1" applyFont="1" applyFill="1" applyBorder="1" applyAlignment="1">
      <alignment horizontal="center" wrapText="1"/>
    </xf>
    <xf numFmtId="44" fontId="4" fillId="0" borderId="6" xfId="1" applyFont="1" applyFill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right" wrapText="1"/>
    </xf>
    <xf numFmtId="0" fontId="7" fillId="0" borderId="6" xfId="0" applyFont="1" applyBorder="1"/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4" fontId="5" fillId="0" borderId="0" xfId="1" applyFont="1" applyFill="1" applyAlignment="1">
      <alignment horizontal="center"/>
    </xf>
    <xf numFmtId="3" fontId="4" fillId="0" borderId="1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</cellXfs>
  <cellStyles count="3">
    <cellStyle name="Excel Built-in Normal" xfId="2" xr:uid="{00000000-0005-0000-0000-000000000000}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5"/>
  <sheetViews>
    <sheetView topLeftCell="X1" workbookViewId="0">
      <selection activeCell="AM3" sqref="AM3"/>
    </sheetView>
    <sheetView zoomScale="160" zoomScaleNormal="160" workbookViewId="1">
      <selection activeCell="A15" sqref="A15"/>
    </sheetView>
  </sheetViews>
  <sheetFormatPr defaultColWidth="9.7109375" defaultRowHeight="11.25" x14ac:dyDescent="0.15"/>
  <cols>
    <col min="1" max="2" width="9.7109375" style="56" customWidth="1"/>
    <col min="3" max="3" width="26.42578125" style="56" customWidth="1"/>
    <col min="4" max="4" width="23.28515625" style="56" customWidth="1"/>
    <col min="5" max="8" width="11.42578125" style="56" customWidth="1"/>
    <col min="9" max="9" width="9.7109375" style="56" customWidth="1"/>
    <col min="10" max="10" width="12" style="56" customWidth="1"/>
    <col min="11" max="11" width="9.7109375" style="56" customWidth="1"/>
    <col min="12" max="12" width="17.140625" style="56" customWidth="1"/>
    <col min="13" max="13" width="18.42578125" style="56" customWidth="1"/>
    <col min="14" max="14" width="9.7109375" style="56" customWidth="1"/>
    <col min="15" max="15" width="17.42578125" style="56" customWidth="1"/>
    <col min="16" max="16" width="16" style="56" customWidth="1"/>
    <col min="17" max="18" width="12.42578125" style="56" customWidth="1"/>
    <col min="19" max="19" width="35.140625" style="56" customWidth="1"/>
    <col min="20" max="20" width="10" style="56" customWidth="1"/>
    <col min="21" max="21" width="16" style="56" customWidth="1"/>
    <col min="22" max="22" width="20.85546875" style="56" customWidth="1"/>
    <col min="23" max="24" width="9.7109375" style="56" customWidth="1"/>
    <col min="25" max="25" width="27.7109375" style="56" customWidth="1"/>
    <col min="26" max="27" width="9.7109375" style="56" customWidth="1"/>
    <col min="28" max="28" width="27.42578125" style="56" customWidth="1"/>
    <col min="29" max="29" width="29.42578125" style="56" customWidth="1"/>
    <col min="30" max="31" width="9.7109375" style="56" customWidth="1"/>
    <col min="32" max="32" width="26" style="85" customWidth="1"/>
    <col min="33" max="33" width="10.42578125" style="85" customWidth="1"/>
    <col min="34" max="35" width="9.7109375" style="56" customWidth="1"/>
    <col min="36" max="37" width="10" style="56" customWidth="1"/>
    <col min="38" max="39" width="9.7109375" style="56" customWidth="1"/>
    <col min="40" max="40" width="12.42578125" style="56" customWidth="1"/>
    <col min="41" max="48" width="9.7109375" style="56" customWidth="1"/>
    <col min="49" max="49" width="17" style="56" customWidth="1"/>
    <col min="50" max="50" width="15.7109375" style="56" customWidth="1"/>
    <col min="51" max="51" width="9.7109375" style="56" customWidth="1"/>
    <col min="52" max="52" width="16.140625" style="56" customWidth="1"/>
    <col min="53" max="53" width="9.7109375" style="56" customWidth="1"/>
    <col min="54" max="56" width="13.42578125" style="56" customWidth="1"/>
    <col min="57" max="16384" width="9.7109375" style="56"/>
  </cols>
  <sheetData>
    <row r="1" spans="1:56" x14ac:dyDescent="0.15">
      <c r="A1" s="108" t="s">
        <v>118</v>
      </c>
      <c r="B1" s="108" t="s">
        <v>119</v>
      </c>
      <c r="C1" s="107" t="s">
        <v>120</v>
      </c>
      <c r="D1" s="107" t="s">
        <v>121</v>
      </c>
      <c r="E1" s="107" t="s">
        <v>122</v>
      </c>
      <c r="F1" s="107" t="s">
        <v>123</v>
      </c>
      <c r="G1" s="107" t="s">
        <v>124</v>
      </c>
      <c r="H1" s="107" t="s">
        <v>125</v>
      </c>
      <c r="I1" s="108" t="s">
        <v>126</v>
      </c>
      <c r="J1" s="107" t="s">
        <v>188</v>
      </c>
      <c r="K1" s="108" t="s">
        <v>127</v>
      </c>
      <c r="L1" s="108" t="s">
        <v>128</v>
      </c>
      <c r="M1" s="108"/>
      <c r="N1" s="108"/>
      <c r="O1" s="108"/>
      <c r="P1" s="108"/>
      <c r="Q1" s="108"/>
      <c r="R1" s="108"/>
      <c r="S1" s="107" t="s">
        <v>129</v>
      </c>
      <c r="T1" s="107"/>
      <c r="U1" s="107"/>
      <c r="V1" s="107"/>
      <c r="W1" s="107"/>
      <c r="X1" s="107"/>
      <c r="Y1" s="107" t="s">
        <v>130</v>
      </c>
      <c r="Z1" s="107"/>
      <c r="AA1" s="107"/>
      <c r="AB1" s="107"/>
      <c r="AC1" s="107"/>
      <c r="AD1" s="107"/>
      <c r="AE1" s="107"/>
      <c r="AF1" s="107"/>
      <c r="AG1" s="107"/>
      <c r="AH1" s="107" t="s">
        <v>131</v>
      </c>
      <c r="AI1" s="103" t="s">
        <v>132</v>
      </c>
      <c r="AJ1" s="106" t="s">
        <v>133</v>
      </c>
      <c r="AK1" s="106"/>
      <c r="AL1" s="106"/>
      <c r="AM1" s="55"/>
      <c r="AN1" s="106" t="s">
        <v>134</v>
      </c>
      <c r="AO1" s="106"/>
      <c r="AP1" s="106"/>
      <c r="AQ1" s="106"/>
      <c r="AR1" s="106"/>
      <c r="AS1" s="106"/>
      <c r="AT1" s="103" t="s">
        <v>135</v>
      </c>
      <c r="AU1" s="103"/>
      <c r="AV1" s="104" t="s">
        <v>136</v>
      </c>
      <c r="AW1" s="104"/>
      <c r="AX1" s="104"/>
      <c r="AY1" s="104"/>
      <c r="AZ1" s="104"/>
      <c r="BA1" s="104"/>
      <c r="BB1" s="105" t="s">
        <v>137</v>
      </c>
      <c r="BC1" s="105" t="s">
        <v>138</v>
      </c>
      <c r="BD1" s="105" t="s">
        <v>139</v>
      </c>
    </row>
    <row r="2" spans="1:56" ht="45" x14ac:dyDescent="0.15">
      <c r="A2" s="108"/>
      <c r="B2" s="108"/>
      <c r="C2" s="107"/>
      <c r="D2" s="107"/>
      <c r="E2" s="107"/>
      <c r="F2" s="107"/>
      <c r="G2" s="107"/>
      <c r="H2" s="107"/>
      <c r="I2" s="108"/>
      <c r="J2" s="107"/>
      <c r="K2" s="108"/>
      <c r="L2" s="57" t="s">
        <v>140</v>
      </c>
      <c r="M2" s="57" t="s">
        <v>15</v>
      </c>
      <c r="N2" s="57" t="s">
        <v>0</v>
      </c>
      <c r="O2" s="57" t="s">
        <v>44</v>
      </c>
      <c r="P2" s="57" t="s">
        <v>1</v>
      </c>
      <c r="Q2" s="57" t="s">
        <v>2</v>
      </c>
      <c r="R2" s="57" t="s">
        <v>141</v>
      </c>
      <c r="S2" s="57" t="s">
        <v>142</v>
      </c>
      <c r="T2" s="57" t="s">
        <v>143</v>
      </c>
      <c r="U2" s="57" t="s">
        <v>1</v>
      </c>
      <c r="V2" s="57" t="s">
        <v>144</v>
      </c>
      <c r="W2" s="57" t="s">
        <v>145</v>
      </c>
      <c r="X2" s="57" t="s">
        <v>38</v>
      </c>
      <c r="Y2" s="57" t="s">
        <v>146</v>
      </c>
      <c r="Z2" s="57" t="s">
        <v>147</v>
      </c>
      <c r="AA2" s="57" t="s">
        <v>148</v>
      </c>
      <c r="AB2" s="57" t="s">
        <v>1</v>
      </c>
      <c r="AC2" s="57" t="s">
        <v>144</v>
      </c>
      <c r="AD2" s="57" t="s">
        <v>145</v>
      </c>
      <c r="AE2" s="57" t="s">
        <v>38</v>
      </c>
      <c r="AF2" s="58" t="s">
        <v>149</v>
      </c>
      <c r="AG2" s="58" t="s">
        <v>73</v>
      </c>
      <c r="AH2" s="107"/>
      <c r="AI2" s="103"/>
      <c r="AJ2" s="59" t="s">
        <v>150</v>
      </c>
      <c r="AK2" s="59" t="s">
        <v>151</v>
      </c>
      <c r="AL2" s="60" t="s">
        <v>152</v>
      </c>
      <c r="AM2" s="59" t="s">
        <v>153</v>
      </c>
      <c r="AN2" s="60" t="s">
        <v>154</v>
      </c>
      <c r="AO2" s="55" t="s">
        <v>155</v>
      </c>
      <c r="AP2" s="55" t="s">
        <v>156</v>
      </c>
      <c r="AQ2" s="55" t="s">
        <v>157</v>
      </c>
      <c r="AR2" s="55" t="s">
        <v>158</v>
      </c>
      <c r="AS2" s="60" t="s">
        <v>159</v>
      </c>
      <c r="AT2" s="61" t="s">
        <v>160</v>
      </c>
      <c r="AU2" s="61" t="s">
        <v>161</v>
      </c>
      <c r="AV2" s="59" t="s">
        <v>162</v>
      </c>
      <c r="AW2" s="59" t="s">
        <v>163</v>
      </c>
      <c r="AX2" s="59" t="s">
        <v>164</v>
      </c>
      <c r="AY2" s="59" t="s">
        <v>165</v>
      </c>
      <c r="AZ2" s="59" t="s">
        <v>166</v>
      </c>
      <c r="BA2" s="62" t="s">
        <v>167</v>
      </c>
      <c r="BB2" s="105"/>
      <c r="BC2" s="105"/>
      <c r="BD2" s="105"/>
    </row>
    <row r="3" spans="1:56" ht="22.5" x14ac:dyDescent="0.15">
      <c r="A3" s="63">
        <v>1</v>
      </c>
      <c r="B3" s="64"/>
      <c r="C3" s="63" t="s">
        <v>168</v>
      </c>
      <c r="D3" s="63" t="s">
        <v>169</v>
      </c>
      <c r="E3" s="64" t="s">
        <v>170</v>
      </c>
      <c r="F3" s="63" t="s">
        <v>171</v>
      </c>
      <c r="G3" s="63" t="s">
        <v>172</v>
      </c>
      <c r="H3" s="64"/>
      <c r="I3" s="64"/>
      <c r="J3" s="65" t="s">
        <v>173</v>
      </c>
      <c r="K3" s="63"/>
      <c r="L3" s="63" t="s">
        <v>174</v>
      </c>
      <c r="M3" s="66" t="s">
        <v>175</v>
      </c>
      <c r="N3" s="66" t="s">
        <v>176</v>
      </c>
      <c r="O3" s="63" t="s">
        <v>177</v>
      </c>
      <c r="P3" s="63" t="s">
        <v>177</v>
      </c>
      <c r="Q3" s="63" t="s">
        <v>178</v>
      </c>
      <c r="R3" s="66" t="s">
        <v>42</v>
      </c>
      <c r="S3" s="63" t="s">
        <v>174</v>
      </c>
      <c r="T3" s="66" t="s">
        <v>176</v>
      </c>
      <c r="U3" s="63" t="s">
        <v>177</v>
      </c>
      <c r="V3" s="63" t="s">
        <v>177</v>
      </c>
      <c r="W3" s="63" t="s">
        <v>178</v>
      </c>
      <c r="X3" s="66" t="s">
        <v>42</v>
      </c>
      <c r="Y3" s="67" t="s">
        <v>48</v>
      </c>
      <c r="Z3" s="68" t="s">
        <v>41</v>
      </c>
      <c r="AA3" s="67" t="s">
        <v>49</v>
      </c>
      <c r="AB3" s="67" t="s">
        <v>49</v>
      </c>
      <c r="AC3" s="67" t="s">
        <v>68</v>
      </c>
      <c r="AD3" s="69" t="s">
        <v>42</v>
      </c>
      <c r="AE3" s="63"/>
      <c r="AF3" s="70" t="s">
        <v>104</v>
      </c>
      <c r="AG3" s="71" t="s">
        <v>102</v>
      </c>
      <c r="AH3" s="72" t="s">
        <v>74</v>
      </c>
      <c r="AI3" s="73">
        <v>90</v>
      </c>
      <c r="AJ3" s="74">
        <v>41030</v>
      </c>
      <c r="AK3" s="74">
        <v>120097</v>
      </c>
      <c r="AL3" s="75">
        <f>AJ3+AK3</f>
        <v>161127</v>
      </c>
      <c r="AM3" s="63"/>
      <c r="AN3" s="64"/>
      <c r="AO3" s="64"/>
      <c r="AP3" s="64"/>
      <c r="AQ3" s="64"/>
      <c r="AR3" s="64"/>
      <c r="AS3" s="64"/>
      <c r="AT3" s="64"/>
      <c r="AU3" s="64"/>
      <c r="AV3" s="65" t="s">
        <v>179</v>
      </c>
      <c r="AW3" s="65" t="s">
        <v>173</v>
      </c>
      <c r="AX3" s="65" t="s">
        <v>173</v>
      </c>
      <c r="AY3" s="65" t="s">
        <v>173</v>
      </c>
      <c r="AZ3" s="65" t="s">
        <v>180</v>
      </c>
      <c r="BA3" s="65" t="s">
        <v>179</v>
      </c>
      <c r="BB3" s="64"/>
      <c r="BC3" s="98">
        <v>45634</v>
      </c>
      <c r="BD3" s="98">
        <v>45658</v>
      </c>
    </row>
    <row r="4" spans="1:56" ht="22.5" x14ac:dyDescent="0.15">
      <c r="A4" s="63">
        <v>2</v>
      </c>
      <c r="B4" s="64"/>
      <c r="C4" s="63" t="s">
        <v>168</v>
      </c>
      <c r="D4" s="63" t="s">
        <v>169</v>
      </c>
      <c r="E4" s="64" t="s">
        <v>170</v>
      </c>
      <c r="F4" s="63" t="s">
        <v>171</v>
      </c>
      <c r="G4" s="63" t="s">
        <v>172</v>
      </c>
      <c r="H4" s="64"/>
      <c r="I4" s="64"/>
      <c r="J4" s="65" t="s">
        <v>173</v>
      </c>
      <c r="K4" s="63"/>
      <c r="L4" s="63" t="s">
        <v>174</v>
      </c>
      <c r="M4" s="66" t="s">
        <v>175</v>
      </c>
      <c r="N4" s="66" t="s">
        <v>176</v>
      </c>
      <c r="O4" s="63" t="s">
        <v>177</v>
      </c>
      <c r="P4" s="63" t="s">
        <v>177</v>
      </c>
      <c r="Q4" s="63" t="s">
        <v>178</v>
      </c>
      <c r="R4" s="66" t="s">
        <v>42</v>
      </c>
      <c r="S4" s="63" t="s">
        <v>174</v>
      </c>
      <c r="T4" s="66" t="s">
        <v>176</v>
      </c>
      <c r="U4" s="63" t="s">
        <v>177</v>
      </c>
      <c r="V4" s="63" t="s">
        <v>177</v>
      </c>
      <c r="W4" s="63" t="s">
        <v>178</v>
      </c>
      <c r="X4" s="66" t="s">
        <v>42</v>
      </c>
      <c r="Y4" s="76" t="s">
        <v>50</v>
      </c>
      <c r="Z4" s="77" t="s">
        <v>51</v>
      </c>
      <c r="AA4" s="76" t="s">
        <v>49</v>
      </c>
      <c r="AB4" s="76" t="s">
        <v>49</v>
      </c>
      <c r="AC4" s="76" t="s">
        <v>194</v>
      </c>
      <c r="AD4" s="78" t="s">
        <v>114</v>
      </c>
      <c r="AE4" s="63"/>
      <c r="AF4" s="70" t="s">
        <v>105</v>
      </c>
      <c r="AG4" s="71" t="s">
        <v>181</v>
      </c>
      <c r="AH4" s="72" t="s">
        <v>74</v>
      </c>
      <c r="AI4" s="73">
        <v>150</v>
      </c>
      <c r="AJ4" s="74">
        <v>65510</v>
      </c>
      <c r="AK4" s="74">
        <v>190545</v>
      </c>
      <c r="AL4" s="75">
        <f t="shared" ref="AL4:AL13" si="0">AJ4+AK4</f>
        <v>256055</v>
      </c>
      <c r="AM4" s="63"/>
      <c r="AN4" s="64"/>
      <c r="AO4" s="64"/>
      <c r="AP4" s="64"/>
      <c r="AQ4" s="64"/>
      <c r="AR4" s="64"/>
      <c r="AS4" s="64"/>
      <c r="AT4" s="64"/>
      <c r="AU4" s="64"/>
      <c r="AV4" s="65" t="s">
        <v>179</v>
      </c>
      <c r="AW4" s="65" t="s">
        <v>173</v>
      </c>
      <c r="AX4" s="65" t="s">
        <v>173</v>
      </c>
      <c r="AY4" s="65" t="s">
        <v>173</v>
      </c>
      <c r="AZ4" s="65" t="s">
        <v>180</v>
      </c>
      <c r="BA4" s="65" t="s">
        <v>179</v>
      </c>
      <c r="BB4" s="64"/>
      <c r="BC4" s="98">
        <v>45634</v>
      </c>
      <c r="BD4" s="98">
        <v>45658</v>
      </c>
    </row>
    <row r="5" spans="1:56" ht="33.75" x14ac:dyDescent="0.15">
      <c r="A5" s="63">
        <v>3</v>
      </c>
      <c r="B5" s="64"/>
      <c r="C5" s="63" t="s">
        <v>168</v>
      </c>
      <c r="D5" s="63" t="s">
        <v>169</v>
      </c>
      <c r="E5" s="64" t="s">
        <v>170</v>
      </c>
      <c r="F5" s="63" t="s">
        <v>171</v>
      </c>
      <c r="G5" s="63" t="s">
        <v>172</v>
      </c>
      <c r="H5" s="64"/>
      <c r="I5" s="64"/>
      <c r="J5" s="65" t="s">
        <v>173</v>
      </c>
      <c r="K5" s="63"/>
      <c r="L5" s="63" t="s">
        <v>174</v>
      </c>
      <c r="M5" s="66" t="s">
        <v>175</v>
      </c>
      <c r="N5" s="66" t="s">
        <v>176</v>
      </c>
      <c r="O5" s="63" t="s">
        <v>177</v>
      </c>
      <c r="P5" s="63" t="s">
        <v>177</v>
      </c>
      <c r="Q5" s="63" t="s">
        <v>178</v>
      </c>
      <c r="R5" s="66" t="s">
        <v>42</v>
      </c>
      <c r="S5" s="63" t="s">
        <v>174</v>
      </c>
      <c r="T5" s="66" t="s">
        <v>176</v>
      </c>
      <c r="U5" s="63" t="s">
        <v>177</v>
      </c>
      <c r="V5" s="63" t="s">
        <v>177</v>
      </c>
      <c r="W5" s="63" t="s">
        <v>178</v>
      </c>
      <c r="X5" s="66" t="s">
        <v>42</v>
      </c>
      <c r="Y5" s="76" t="s">
        <v>52</v>
      </c>
      <c r="Z5" s="77" t="s">
        <v>53</v>
      </c>
      <c r="AA5" s="76" t="s">
        <v>49</v>
      </c>
      <c r="AB5" s="76" t="s">
        <v>49</v>
      </c>
      <c r="AC5" s="76" t="s">
        <v>54</v>
      </c>
      <c r="AD5" s="78"/>
      <c r="AE5" s="63"/>
      <c r="AF5" s="70" t="s">
        <v>106</v>
      </c>
      <c r="AG5" s="71" t="s">
        <v>182</v>
      </c>
      <c r="AH5" s="72" t="s">
        <v>75</v>
      </c>
      <c r="AI5" s="73">
        <v>32.5</v>
      </c>
      <c r="AJ5" s="74">
        <v>10169</v>
      </c>
      <c r="AK5" s="74">
        <v>4938</v>
      </c>
      <c r="AL5" s="75">
        <f t="shared" si="0"/>
        <v>15107</v>
      </c>
      <c r="AM5" s="63"/>
      <c r="AN5" s="64"/>
      <c r="AO5" s="64"/>
      <c r="AP5" s="64"/>
      <c r="AQ5" s="64"/>
      <c r="AR5" s="64"/>
      <c r="AS5" s="64"/>
      <c r="AT5" s="64"/>
      <c r="AU5" s="64"/>
      <c r="AV5" s="65" t="s">
        <v>179</v>
      </c>
      <c r="AW5" s="65" t="s">
        <v>173</v>
      </c>
      <c r="AX5" s="65" t="s">
        <v>173</v>
      </c>
      <c r="AY5" s="65" t="s">
        <v>173</v>
      </c>
      <c r="AZ5" s="65" t="s">
        <v>180</v>
      </c>
      <c r="BA5" s="65" t="s">
        <v>179</v>
      </c>
      <c r="BB5" s="64"/>
      <c r="BC5" s="98">
        <v>45634</v>
      </c>
      <c r="BD5" s="98">
        <v>45658</v>
      </c>
    </row>
    <row r="6" spans="1:56" x14ac:dyDescent="0.15">
      <c r="A6" s="63">
        <v>4</v>
      </c>
      <c r="B6" s="64"/>
      <c r="C6" s="63" t="s">
        <v>168</v>
      </c>
      <c r="D6" s="63" t="s">
        <v>169</v>
      </c>
      <c r="E6" s="64" t="s">
        <v>170</v>
      </c>
      <c r="F6" s="63" t="s">
        <v>171</v>
      </c>
      <c r="G6" s="63" t="s">
        <v>172</v>
      </c>
      <c r="H6" s="64"/>
      <c r="I6" s="64"/>
      <c r="J6" s="65" t="s">
        <v>173</v>
      </c>
      <c r="K6" s="63"/>
      <c r="L6" s="63" t="s">
        <v>174</v>
      </c>
      <c r="M6" s="66" t="s">
        <v>175</v>
      </c>
      <c r="N6" s="66" t="s">
        <v>41</v>
      </c>
      <c r="O6" s="63" t="s">
        <v>177</v>
      </c>
      <c r="P6" s="63" t="s">
        <v>177</v>
      </c>
      <c r="Q6" s="63" t="s">
        <v>178</v>
      </c>
      <c r="R6" s="66" t="s">
        <v>42</v>
      </c>
      <c r="S6" s="63" t="s">
        <v>174</v>
      </c>
      <c r="T6" s="66" t="s">
        <v>176</v>
      </c>
      <c r="U6" s="63" t="s">
        <v>177</v>
      </c>
      <c r="V6" s="63" t="s">
        <v>177</v>
      </c>
      <c r="W6" s="63" t="s">
        <v>178</v>
      </c>
      <c r="X6" s="66" t="s">
        <v>42</v>
      </c>
      <c r="Y6" s="76" t="s">
        <v>202</v>
      </c>
      <c r="Z6" s="77" t="s">
        <v>203</v>
      </c>
      <c r="AA6" s="76" t="s">
        <v>49</v>
      </c>
      <c r="AB6" s="76" t="s">
        <v>49</v>
      </c>
      <c r="AC6" s="76" t="s">
        <v>204</v>
      </c>
      <c r="AD6" s="78">
        <v>67</v>
      </c>
      <c r="AE6" s="63"/>
      <c r="AF6" s="70" t="s">
        <v>205</v>
      </c>
      <c r="AG6" s="71" t="s">
        <v>206</v>
      </c>
      <c r="AH6" s="72" t="s">
        <v>45</v>
      </c>
      <c r="AI6" s="73">
        <v>80</v>
      </c>
      <c r="AJ6" s="74">
        <v>20101</v>
      </c>
      <c r="AK6" s="74">
        <v>29990</v>
      </c>
      <c r="AL6" s="75">
        <f t="shared" si="0"/>
        <v>50091</v>
      </c>
      <c r="AM6" s="63"/>
      <c r="AN6" s="64"/>
      <c r="AO6" s="64"/>
      <c r="AP6" s="64"/>
      <c r="AQ6" s="64"/>
      <c r="AR6" s="64"/>
      <c r="AS6" s="64"/>
      <c r="AT6" s="64"/>
      <c r="AU6" s="64"/>
      <c r="AV6" s="65" t="s">
        <v>179</v>
      </c>
      <c r="AW6" s="65" t="s">
        <v>173</v>
      </c>
      <c r="AX6" s="65" t="s">
        <v>173</v>
      </c>
      <c r="AY6" s="65" t="s">
        <v>173</v>
      </c>
      <c r="AZ6" s="65" t="s">
        <v>180</v>
      </c>
      <c r="BA6" s="65" t="s">
        <v>179</v>
      </c>
      <c r="BB6" s="64"/>
      <c r="BC6" s="98">
        <v>45634</v>
      </c>
      <c r="BD6" s="98">
        <v>45658</v>
      </c>
    </row>
    <row r="7" spans="1:56" ht="22.5" x14ac:dyDescent="0.15">
      <c r="A7" s="63">
        <v>5</v>
      </c>
      <c r="B7" s="64"/>
      <c r="C7" s="63" t="s">
        <v>168</v>
      </c>
      <c r="D7" s="63" t="s">
        <v>169</v>
      </c>
      <c r="E7" s="64" t="s">
        <v>170</v>
      </c>
      <c r="F7" s="63" t="s">
        <v>171</v>
      </c>
      <c r="G7" s="63" t="s">
        <v>172</v>
      </c>
      <c r="H7" s="64"/>
      <c r="I7" s="64"/>
      <c r="J7" s="65" t="s">
        <v>173</v>
      </c>
      <c r="K7" s="63"/>
      <c r="L7" s="63" t="s">
        <v>174</v>
      </c>
      <c r="M7" s="66" t="s">
        <v>175</v>
      </c>
      <c r="N7" s="66" t="s">
        <v>176</v>
      </c>
      <c r="O7" s="63" t="s">
        <v>177</v>
      </c>
      <c r="P7" s="63" t="s">
        <v>177</v>
      </c>
      <c r="Q7" s="63" t="s">
        <v>178</v>
      </c>
      <c r="R7" s="66" t="s">
        <v>42</v>
      </c>
      <c r="S7" s="63" t="s">
        <v>174</v>
      </c>
      <c r="T7" s="66" t="s">
        <v>176</v>
      </c>
      <c r="U7" s="63" t="s">
        <v>177</v>
      </c>
      <c r="V7" s="63" t="s">
        <v>177</v>
      </c>
      <c r="W7" s="63" t="s">
        <v>178</v>
      </c>
      <c r="X7" s="66" t="s">
        <v>42</v>
      </c>
      <c r="Y7" s="76" t="s">
        <v>55</v>
      </c>
      <c r="Z7" s="77" t="s">
        <v>56</v>
      </c>
      <c r="AA7" s="76" t="s">
        <v>57</v>
      </c>
      <c r="AB7" s="76" t="s">
        <v>57</v>
      </c>
      <c r="AC7" s="76" t="s">
        <v>69</v>
      </c>
      <c r="AD7" s="78">
        <v>2</v>
      </c>
      <c r="AE7" s="63"/>
      <c r="AF7" s="70" t="s">
        <v>107</v>
      </c>
      <c r="AG7" s="71" t="s">
        <v>183</v>
      </c>
      <c r="AH7" s="72" t="s">
        <v>45</v>
      </c>
      <c r="AI7" s="73">
        <v>66</v>
      </c>
      <c r="AJ7" s="74">
        <v>38386</v>
      </c>
      <c r="AK7" s="74">
        <v>20818</v>
      </c>
      <c r="AL7" s="75">
        <f t="shared" si="0"/>
        <v>59204</v>
      </c>
      <c r="AM7" s="63"/>
      <c r="AN7" s="64"/>
      <c r="AO7" s="64"/>
      <c r="AP7" s="64"/>
      <c r="AQ7" s="64"/>
      <c r="AR7" s="64"/>
      <c r="AS7" s="64"/>
      <c r="AT7" s="64"/>
      <c r="AU7" s="64"/>
      <c r="AV7" s="65" t="s">
        <v>179</v>
      </c>
      <c r="AW7" s="65" t="s">
        <v>173</v>
      </c>
      <c r="AX7" s="65" t="s">
        <v>173</v>
      </c>
      <c r="AY7" s="65" t="s">
        <v>173</v>
      </c>
      <c r="AZ7" s="65" t="s">
        <v>180</v>
      </c>
      <c r="BA7" s="65" t="s">
        <v>179</v>
      </c>
      <c r="BB7" s="64"/>
      <c r="BC7" s="98">
        <v>45634</v>
      </c>
      <c r="BD7" s="98">
        <v>45658</v>
      </c>
    </row>
    <row r="8" spans="1:56" ht="33.75" x14ac:dyDescent="0.15">
      <c r="A8" s="63">
        <v>6</v>
      </c>
      <c r="B8" s="64"/>
      <c r="C8" s="63" t="s">
        <v>168</v>
      </c>
      <c r="D8" s="63" t="s">
        <v>169</v>
      </c>
      <c r="E8" s="64" t="s">
        <v>170</v>
      </c>
      <c r="F8" s="63" t="s">
        <v>171</v>
      </c>
      <c r="G8" s="63" t="s">
        <v>172</v>
      </c>
      <c r="H8" s="64"/>
      <c r="I8" s="64"/>
      <c r="J8" s="65" t="s">
        <v>173</v>
      </c>
      <c r="K8" s="63"/>
      <c r="L8" s="63" t="s">
        <v>174</v>
      </c>
      <c r="M8" s="66" t="s">
        <v>175</v>
      </c>
      <c r="N8" s="66" t="s">
        <v>176</v>
      </c>
      <c r="O8" s="63" t="s">
        <v>177</v>
      </c>
      <c r="P8" s="63" t="s">
        <v>177</v>
      </c>
      <c r="Q8" s="63" t="s">
        <v>178</v>
      </c>
      <c r="R8" s="66" t="s">
        <v>42</v>
      </c>
      <c r="S8" s="63" t="s">
        <v>174</v>
      </c>
      <c r="T8" s="66" t="s">
        <v>176</v>
      </c>
      <c r="U8" s="63" t="s">
        <v>177</v>
      </c>
      <c r="V8" s="63" t="s">
        <v>177</v>
      </c>
      <c r="W8" s="63" t="s">
        <v>178</v>
      </c>
      <c r="X8" s="66" t="s">
        <v>42</v>
      </c>
      <c r="Y8" s="76" t="s">
        <v>58</v>
      </c>
      <c r="Z8" s="77" t="s">
        <v>59</v>
      </c>
      <c r="AA8" s="76" t="s">
        <v>60</v>
      </c>
      <c r="AB8" s="76" t="s">
        <v>60</v>
      </c>
      <c r="AC8" s="76"/>
      <c r="AD8" s="79" t="s">
        <v>61</v>
      </c>
      <c r="AE8" s="63"/>
      <c r="AF8" s="70" t="s">
        <v>108</v>
      </c>
      <c r="AG8" s="71" t="s">
        <v>184</v>
      </c>
      <c r="AH8" s="72" t="s">
        <v>76</v>
      </c>
      <c r="AI8" s="73">
        <v>30.5</v>
      </c>
      <c r="AJ8" s="74">
        <v>2243</v>
      </c>
      <c r="AK8" s="74">
        <v>7220</v>
      </c>
      <c r="AL8" s="75">
        <f t="shared" si="0"/>
        <v>9463</v>
      </c>
      <c r="AM8" s="63"/>
      <c r="AN8" s="64"/>
      <c r="AO8" s="64"/>
      <c r="AP8" s="64"/>
      <c r="AQ8" s="64"/>
      <c r="AR8" s="64"/>
      <c r="AS8" s="64"/>
      <c r="AT8" s="64"/>
      <c r="AU8" s="64"/>
      <c r="AV8" s="65" t="s">
        <v>179</v>
      </c>
      <c r="AW8" s="65" t="s">
        <v>173</v>
      </c>
      <c r="AX8" s="65" t="s">
        <v>173</v>
      </c>
      <c r="AY8" s="65" t="s">
        <v>173</v>
      </c>
      <c r="AZ8" s="65" t="s">
        <v>180</v>
      </c>
      <c r="BA8" s="65" t="s">
        <v>179</v>
      </c>
      <c r="BB8" s="64"/>
      <c r="BC8" s="98">
        <v>45634</v>
      </c>
      <c r="BD8" s="98">
        <v>45658</v>
      </c>
    </row>
    <row r="9" spans="1:56" ht="22.5" x14ac:dyDescent="0.15">
      <c r="A9" s="63">
        <v>7</v>
      </c>
      <c r="B9" s="64"/>
      <c r="C9" s="63" t="s">
        <v>168</v>
      </c>
      <c r="D9" s="63" t="s">
        <v>169</v>
      </c>
      <c r="E9" s="64" t="s">
        <v>170</v>
      </c>
      <c r="F9" s="63" t="s">
        <v>171</v>
      </c>
      <c r="G9" s="63" t="s">
        <v>172</v>
      </c>
      <c r="H9" s="64"/>
      <c r="I9" s="64"/>
      <c r="J9" s="65" t="s">
        <v>173</v>
      </c>
      <c r="K9" s="63"/>
      <c r="L9" s="63" t="s">
        <v>174</v>
      </c>
      <c r="M9" s="66" t="s">
        <v>175</v>
      </c>
      <c r="N9" s="66" t="s">
        <v>176</v>
      </c>
      <c r="O9" s="63" t="s">
        <v>177</v>
      </c>
      <c r="P9" s="63" t="s">
        <v>177</v>
      </c>
      <c r="Q9" s="63" t="s">
        <v>178</v>
      </c>
      <c r="R9" s="66" t="s">
        <v>42</v>
      </c>
      <c r="S9" s="63" t="s">
        <v>174</v>
      </c>
      <c r="T9" s="66" t="s">
        <v>176</v>
      </c>
      <c r="U9" s="63" t="s">
        <v>177</v>
      </c>
      <c r="V9" s="63" t="s">
        <v>177</v>
      </c>
      <c r="W9" s="63" t="s">
        <v>178</v>
      </c>
      <c r="X9" s="66" t="s">
        <v>42</v>
      </c>
      <c r="Y9" s="76" t="s">
        <v>62</v>
      </c>
      <c r="Z9" s="77" t="s">
        <v>63</v>
      </c>
      <c r="AA9" s="76" t="s">
        <v>64</v>
      </c>
      <c r="AB9" s="76" t="s">
        <v>64</v>
      </c>
      <c r="AC9" s="76" t="s">
        <v>65</v>
      </c>
      <c r="AD9" s="78"/>
      <c r="AE9" s="63"/>
      <c r="AF9" s="70" t="s">
        <v>109</v>
      </c>
      <c r="AG9" s="71" t="s">
        <v>185</v>
      </c>
      <c r="AH9" s="72" t="s">
        <v>76</v>
      </c>
      <c r="AI9" s="73">
        <v>32.5</v>
      </c>
      <c r="AJ9" s="74">
        <v>13955</v>
      </c>
      <c r="AK9" s="74">
        <v>33674</v>
      </c>
      <c r="AL9" s="75">
        <f t="shared" si="0"/>
        <v>47629</v>
      </c>
      <c r="AM9" s="63"/>
      <c r="AN9" s="64"/>
      <c r="AO9" s="64"/>
      <c r="AP9" s="64"/>
      <c r="AQ9" s="64"/>
      <c r="AR9" s="64"/>
      <c r="AS9" s="64"/>
      <c r="AT9" s="64"/>
      <c r="AU9" s="64"/>
      <c r="AV9" s="65" t="s">
        <v>179</v>
      </c>
      <c r="AW9" s="65" t="s">
        <v>173</v>
      </c>
      <c r="AX9" s="65" t="s">
        <v>173</v>
      </c>
      <c r="AY9" s="65" t="s">
        <v>173</v>
      </c>
      <c r="AZ9" s="65" t="s">
        <v>180</v>
      </c>
      <c r="BA9" s="65" t="s">
        <v>179</v>
      </c>
      <c r="BB9" s="64"/>
      <c r="BC9" s="98">
        <v>45634</v>
      </c>
      <c r="BD9" s="98">
        <v>45658</v>
      </c>
    </row>
    <row r="10" spans="1:56" x14ac:dyDescent="0.15">
      <c r="A10" s="63">
        <v>8</v>
      </c>
      <c r="B10" s="64"/>
      <c r="C10" s="63" t="s">
        <v>168</v>
      </c>
      <c r="D10" s="63" t="s">
        <v>169</v>
      </c>
      <c r="E10" s="64" t="s">
        <v>170</v>
      </c>
      <c r="F10" s="63" t="s">
        <v>171</v>
      </c>
      <c r="G10" s="63" t="s">
        <v>172</v>
      </c>
      <c r="H10" s="64"/>
      <c r="I10" s="64"/>
      <c r="J10" s="65" t="s">
        <v>173</v>
      </c>
      <c r="K10" s="63"/>
      <c r="L10" s="63" t="s">
        <v>174</v>
      </c>
      <c r="M10" s="66" t="s">
        <v>175</v>
      </c>
      <c r="N10" s="66" t="s">
        <v>176</v>
      </c>
      <c r="O10" s="63" t="s">
        <v>177</v>
      </c>
      <c r="P10" s="63" t="s">
        <v>177</v>
      </c>
      <c r="Q10" s="63" t="s">
        <v>178</v>
      </c>
      <c r="R10" s="66" t="s">
        <v>42</v>
      </c>
      <c r="S10" s="63" t="s">
        <v>174</v>
      </c>
      <c r="T10" s="66" t="s">
        <v>176</v>
      </c>
      <c r="U10" s="63" t="s">
        <v>177</v>
      </c>
      <c r="V10" s="63" t="s">
        <v>177</v>
      </c>
      <c r="W10" s="63" t="s">
        <v>178</v>
      </c>
      <c r="X10" s="66" t="s">
        <v>42</v>
      </c>
      <c r="Y10" s="76" t="s">
        <v>66</v>
      </c>
      <c r="Z10" s="77" t="s">
        <v>41</v>
      </c>
      <c r="AA10" s="76" t="s">
        <v>49</v>
      </c>
      <c r="AB10" s="76" t="s">
        <v>49</v>
      </c>
      <c r="AC10" s="76" t="s">
        <v>70</v>
      </c>
      <c r="AD10" s="69" t="s">
        <v>42</v>
      </c>
      <c r="AE10" s="63"/>
      <c r="AF10" s="70" t="s">
        <v>110</v>
      </c>
      <c r="AG10" s="71" t="s">
        <v>103</v>
      </c>
      <c r="AH10" s="72" t="s">
        <v>74</v>
      </c>
      <c r="AI10" s="73">
        <v>35</v>
      </c>
      <c r="AJ10" s="74">
        <v>20736</v>
      </c>
      <c r="AK10" s="74">
        <v>53860</v>
      </c>
      <c r="AL10" s="75">
        <f t="shared" si="0"/>
        <v>74596</v>
      </c>
      <c r="AM10" s="63"/>
      <c r="AN10" s="64"/>
      <c r="AO10" s="64"/>
      <c r="AP10" s="64"/>
      <c r="AQ10" s="64"/>
      <c r="AR10" s="64"/>
      <c r="AS10" s="64"/>
      <c r="AT10" s="64"/>
      <c r="AU10" s="64"/>
      <c r="AV10" s="65" t="s">
        <v>179</v>
      </c>
      <c r="AW10" s="65" t="s">
        <v>173</v>
      </c>
      <c r="AX10" s="65" t="s">
        <v>173</v>
      </c>
      <c r="AY10" s="65" t="s">
        <v>173</v>
      </c>
      <c r="AZ10" s="65" t="s">
        <v>180</v>
      </c>
      <c r="BA10" s="65" t="s">
        <v>179</v>
      </c>
      <c r="BB10" s="64"/>
      <c r="BC10" s="98">
        <v>45634</v>
      </c>
      <c r="BD10" s="98">
        <v>45658</v>
      </c>
    </row>
    <row r="11" spans="1:56" ht="22.5" x14ac:dyDescent="0.15">
      <c r="A11" s="63">
        <v>9</v>
      </c>
      <c r="B11" s="64"/>
      <c r="C11" s="63" t="s">
        <v>168</v>
      </c>
      <c r="D11" s="63" t="s">
        <v>169</v>
      </c>
      <c r="E11" s="64" t="s">
        <v>170</v>
      </c>
      <c r="F11" s="63" t="s">
        <v>171</v>
      </c>
      <c r="G11" s="63" t="s">
        <v>172</v>
      </c>
      <c r="H11" s="64"/>
      <c r="I11" s="64"/>
      <c r="J11" s="65" t="s">
        <v>173</v>
      </c>
      <c r="K11" s="63"/>
      <c r="L11" s="63" t="s">
        <v>174</v>
      </c>
      <c r="M11" s="66" t="s">
        <v>175</v>
      </c>
      <c r="N11" s="66" t="s">
        <v>176</v>
      </c>
      <c r="O11" s="63" t="s">
        <v>177</v>
      </c>
      <c r="P11" s="63" t="s">
        <v>177</v>
      </c>
      <c r="Q11" s="63" t="s">
        <v>178</v>
      </c>
      <c r="R11" s="66" t="s">
        <v>42</v>
      </c>
      <c r="S11" s="63" t="s">
        <v>174</v>
      </c>
      <c r="T11" s="66" t="s">
        <v>176</v>
      </c>
      <c r="U11" s="63" t="s">
        <v>177</v>
      </c>
      <c r="V11" s="63" t="s">
        <v>177</v>
      </c>
      <c r="W11" s="63" t="s">
        <v>178</v>
      </c>
      <c r="X11" s="66" t="s">
        <v>42</v>
      </c>
      <c r="Y11" s="76" t="s">
        <v>67</v>
      </c>
      <c r="Z11" s="77" t="s">
        <v>59</v>
      </c>
      <c r="AA11" s="76" t="s">
        <v>60</v>
      </c>
      <c r="AB11" s="76" t="s">
        <v>60</v>
      </c>
      <c r="AC11" s="76" t="s">
        <v>71</v>
      </c>
      <c r="AD11" s="78">
        <v>64</v>
      </c>
      <c r="AE11" s="63"/>
      <c r="AF11" s="70" t="s">
        <v>111</v>
      </c>
      <c r="AG11" s="71" t="s">
        <v>186</v>
      </c>
      <c r="AH11" s="72" t="s">
        <v>76</v>
      </c>
      <c r="AI11" s="73">
        <v>32.5</v>
      </c>
      <c r="AJ11" s="74">
        <v>9397</v>
      </c>
      <c r="AK11" s="74">
        <v>21388</v>
      </c>
      <c r="AL11" s="75">
        <f t="shared" si="0"/>
        <v>30785</v>
      </c>
      <c r="AM11" s="63"/>
      <c r="AN11" s="64"/>
      <c r="AO11" s="64"/>
      <c r="AP11" s="64"/>
      <c r="AQ11" s="64"/>
      <c r="AR11" s="64"/>
      <c r="AS11" s="64"/>
      <c r="AT11" s="64"/>
      <c r="AU11" s="64"/>
      <c r="AV11" s="65" t="s">
        <v>179</v>
      </c>
      <c r="AW11" s="65" t="s">
        <v>173</v>
      </c>
      <c r="AX11" s="65" t="s">
        <v>173</v>
      </c>
      <c r="AY11" s="65" t="s">
        <v>173</v>
      </c>
      <c r="AZ11" s="65" t="s">
        <v>180</v>
      </c>
      <c r="BA11" s="65" t="s">
        <v>179</v>
      </c>
      <c r="BB11" s="64"/>
      <c r="BC11" s="98">
        <v>45634</v>
      </c>
      <c r="BD11" s="98">
        <v>45658</v>
      </c>
    </row>
    <row r="12" spans="1:56" x14ac:dyDescent="0.15">
      <c r="A12" s="63">
        <v>10</v>
      </c>
      <c r="B12" s="64"/>
      <c r="C12" s="63" t="s">
        <v>168</v>
      </c>
      <c r="D12" s="63" t="s">
        <v>169</v>
      </c>
      <c r="E12" s="64" t="s">
        <v>170</v>
      </c>
      <c r="F12" s="63" t="s">
        <v>171</v>
      </c>
      <c r="G12" s="63" t="s">
        <v>172</v>
      </c>
      <c r="H12" s="64"/>
      <c r="I12" s="64"/>
      <c r="J12" s="65" t="s">
        <v>173</v>
      </c>
      <c r="K12" s="63"/>
      <c r="L12" s="63" t="s">
        <v>174</v>
      </c>
      <c r="M12" s="66" t="s">
        <v>175</v>
      </c>
      <c r="N12" s="66" t="s">
        <v>41</v>
      </c>
      <c r="O12" s="63" t="s">
        <v>177</v>
      </c>
      <c r="P12" s="63" t="s">
        <v>177</v>
      </c>
      <c r="Q12" s="63" t="s">
        <v>178</v>
      </c>
      <c r="R12" s="66" t="s">
        <v>42</v>
      </c>
      <c r="S12" s="63" t="s">
        <v>174</v>
      </c>
      <c r="T12" s="66" t="s">
        <v>176</v>
      </c>
      <c r="U12" s="63" t="s">
        <v>177</v>
      </c>
      <c r="V12" s="63" t="s">
        <v>177</v>
      </c>
      <c r="W12" s="63" t="s">
        <v>178</v>
      </c>
      <c r="X12" s="66" t="s">
        <v>42</v>
      </c>
      <c r="Y12" s="76" t="s">
        <v>195</v>
      </c>
      <c r="Z12" s="77" t="s">
        <v>196</v>
      </c>
      <c r="AA12" s="76" t="s">
        <v>197</v>
      </c>
      <c r="AB12" s="76" t="s">
        <v>197</v>
      </c>
      <c r="AC12" s="76" t="s">
        <v>198</v>
      </c>
      <c r="AD12" s="78"/>
      <c r="AE12" s="63"/>
      <c r="AF12" s="70" t="s">
        <v>199</v>
      </c>
      <c r="AG12" s="71" t="s">
        <v>200</v>
      </c>
      <c r="AH12" s="72" t="s">
        <v>74</v>
      </c>
      <c r="AI12" s="73">
        <v>250</v>
      </c>
      <c r="AJ12" s="74">
        <v>30100</v>
      </c>
      <c r="AK12" s="74">
        <v>25100</v>
      </c>
      <c r="AL12" s="75">
        <f t="shared" si="0"/>
        <v>55200</v>
      </c>
      <c r="AM12" s="63"/>
      <c r="AN12" s="64"/>
      <c r="AO12" s="64"/>
      <c r="AP12" s="64"/>
      <c r="AQ12" s="64"/>
      <c r="AR12" s="64"/>
      <c r="AS12" s="64"/>
      <c r="AT12" s="64"/>
      <c r="AU12" s="64"/>
      <c r="AV12" s="65"/>
      <c r="AW12" s="65"/>
      <c r="AX12" s="65"/>
      <c r="AY12" s="65"/>
      <c r="AZ12" s="65"/>
      <c r="BA12" s="65"/>
      <c r="BB12" s="64"/>
      <c r="BC12" s="98">
        <v>45634</v>
      </c>
      <c r="BD12" s="98">
        <v>45658</v>
      </c>
    </row>
    <row r="13" spans="1:56" x14ac:dyDescent="0.15">
      <c r="A13" s="63">
        <v>11</v>
      </c>
      <c r="B13" s="64"/>
      <c r="C13" s="63" t="s">
        <v>168</v>
      </c>
      <c r="D13" s="63" t="s">
        <v>169</v>
      </c>
      <c r="E13" s="64" t="s">
        <v>170</v>
      </c>
      <c r="F13" s="63" t="s">
        <v>171</v>
      </c>
      <c r="G13" s="63" t="s">
        <v>172</v>
      </c>
      <c r="H13" s="64"/>
      <c r="I13" s="64"/>
      <c r="J13" s="65" t="s">
        <v>173</v>
      </c>
      <c r="K13" s="63"/>
      <c r="L13" s="63" t="s">
        <v>174</v>
      </c>
      <c r="M13" s="66" t="s">
        <v>175</v>
      </c>
      <c r="N13" s="66" t="s">
        <v>176</v>
      </c>
      <c r="O13" s="63" t="s">
        <v>177</v>
      </c>
      <c r="P13" s="63" t="s">
        <v>177</v>
      </c>
      <c r="Q13" s="63" t="s">
        <v>178</v>
      </c>
      <c r="R13" s="66" t="s">
        <v>42</v>
      </c>
      <c r="S13" s="63" t="s">
        <v>174</v>
      </c>
      <c r="T13" s="66" t="s">
        <v>176</v>
      </c>
      <c r="U13" s="63" t="s">
        <v>177</v>
      </c>
      <c r="V13" s="63" t="s">
        <v>177</v>
      </c>
      <c r="W13" s="63" t="s">
        <v>178</v>
      </c>
      <c r="X13" s="66" t="s">
        <v>42</v>
      </c>
      <c r="Y13" s="80" t="s">
        <v>81</v>
      </c>
      <c r="Z13" s="77" t="s">
        <v>84</v>
      </c>
      <c r="AA13" s="81" t="s">
        <v>82</v>
      </c>
      <c r="AB13" s="81" t="s">
        <v>82</v>
      </c>
      <c r="AC13" s="81" t="s">
        <v>83</v>
      </c>
      <c r="AD13" s="78">
        <v>24</v>
      </c>
      <c r="AE13" s="63"/>
      <c r="AF13" s="70" t="s">
        <v>112</v>
      </c>
      <c r="AG13" s="71" t="s">
        <v>187</v>
      </c>
      <c r="AH13" s="82" t="s">
        <v>45</v>
      </c>
      <c r="AI13" s="83">
        <v>65</v>
      </c>
      <c r="AJ13" s="84">
        <v>30022</v>
      </c>
      <c r="AK13" s="84">
        <v>24742</v>
      </c>
      <c r="AL13" s="75">
        <f t="shared" si="0"/>
        <v>54764</v>
      </c>
      <c r="AM13" s="63"/>
      <c r="AN13" s="64"/>
      <c r="AO13" s="64"/>
      <c r="AP13" s="64"/>
      <c r="AQ13" s="64"/>
      <c r="AR13" s="64"/>
      <c r="AS13" s="64"/>
      <c r="AT13" s="64"/>
      <c r="AU13" s="64"/>
      <c r="AV13" s="65" t="s">
        <v>179</v>
      </c>
      <c r="AW13" s="65" t="s">
        <v>173</v>
      </c>
      <c r="AX13" s="65" t="s">
        <v>173</v>
      </c>
      <c r="AY13" s="65" t="s">
        <v>173</v>
      </c>
      <c r="AZ13" s="65" t="s">
        <v>180</v>
      </c>
      <c r="BA13" s="65" t="s">
        <v>179</v>
      </c>
      <c r="BB13" s="64"/>
      <c r="BC13" s="98">
        <v>45634</v>
      </c>
      <c r="BD13" s="98">
        <v>45658</v>
      </c>
    </row>
    <row r="14" spans="1:56" x14ac:dyDescent="0.15">
      <c r="AI14" s="56">
        <f>SUM(AI3:AI13)</f>
        <v>864</v>
      </c>
      <c r="AJ14" s="56">
        <f>SUM(AJ3:AJ13)</f>
        <v>281649</v>
      </c>
      <c r="AK14" s="56">
        <f>SUM(AK3:AK13)</f>
        <v>532372</v>
      </c>
      <c r="AL14" s="56">
        <f>SUM(AL3:AL13)</f>
        <v>814021</v>
      </c>
    </row>
    <row r="15" spans="1:56" x14ac:dyDescent="0.15">
      <c r="AL15" s="56">
        <f>AL14/1000</f>
        <v>814.02099999999996</v>
      </c>
    </row>
  </sheetData>
  <mergeCells count="23">
    <mergeCell ref="F1:F2"/>
    <mergeCell ref="A1:A2"/>
    <mergeCell ref="B1:B2"/>
    <mergeCell ref="C1:C2"/>
    <mergeCell ref="D1:D2"/>
    <mergeCell ref="E1:E2"/>
    <mergeCell ref="AN1:AS1"/>
    <mergeCell ref="G1:G2"/>
    <mergeCell ref="H1:H2"/>
    <mergeCell ref="I1:I2"/>
    <mergeCell ref="J1:J2"/>
    <mergeCell ref="K1:K2"/>
    <mergeCell ref="L1:R1"/>
    <mergeCell ref="S1:X1"/>
    <mergeCell ref="Y1:AG1"/>
    <mergeCell ref="AH1:AH2"/>
    <mergeCell ref="AI1:AI2"/>
    <mergeCell ref="AJ1:AL1"/>
    <mergeCell ref="AT1:AU1"/>
    <mergeCell ref="AV1:BA1"/>
    <mergeCell ref="BB1:BB2"/>
    <mergeCell ref="BC1:BC2"/>
    <mergeCell ref="BD1:BD2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A44"/>
  <sheetViews>
    <sheetView tabSelected="1" zoomScaleNormal="100" workbookViewId="0">
      <pane xSplit="9" ySplit="6" topLeftCell="AI7" activePane="bottomRight" state="frozen"/>
      <selection pane="topRight" activeCell="J1" sqref="J1"/>
      <selection pane="bottomLeft" activeCell="A7" sqref="A7"/>
      <selection pane="bottomRight" activeCell="AX39" sqref="AX39"/>
    </sheetView>
    <sheetView tabSelected="1" zoomScale="80" zoomScaleNormal="80" workbookViewId="1">
      <selection activeCell="B20" sqref="B20"/>
    </sheetView>
  </sheetViews>
  <sheetFormatPr defaultColWidth="9.140625" defaultRowHeight="14.25" x14ac:dyDescent="0.2"/>
  <cols>
    <col min="1" max="1" width="4.42578125" style="41" customWidth="1"/>
    <col min="2" max="2" width="6" style="41" customWidth="1"/>
    <col min="3" max="3" width="34.140625" style="41" customWidth="1"/>
    <col min="4" max="4" width="14.7109375" style="52" customWidth="1"/>
    <col min="5" max="5" width="10.42578125" style="53" hidden="1" customWidth="1"/>
    <col min="6" max="6" width="17.140625" style="41" hidden="1" customWidth="1"/>
    <col min="7" max="7" width="6.140625" style="41" hidden="1" customWidth="1"/>
    <col min="8" max="8" width="15.140625" style="53" hidden="1" customWidth="1"/>
    <col min="9" max="9" width="59" style="41" customWidth="1"/>
    <col min="10" max="10" width="9.85546875" style="53" customWidth="1"/>
    <col min="11" max="11" width="14.42578125" style="52" customWidth="1"/>
    <col min="12" max="12" width="31" style="41" customWidth="1"/>
    <col min="13" max="13" width="5.85546875" style="41" customWidth="1"/>
    <col min="14" max="14" width="24.42578125" style="54" customWidth="1"/>
    <col min="15" max="15" width="10.140625" style="54" customWidth="1"/>
    <col min="16" max="16" width="9.140625" style="41"/>
    <col min="17" max="17" width="9.140625" style="53"/>
    <col min="18" max="22" width="9.140625" style="41"/>
    <col min="23" max="23" width="12.28515625" style="41" customWidth="1"/>
    <col min="24" max="26" width="9.140625" style="41"/>
    <col min="27" max="27" width="13.42578125" style="41" customWidth="1"/>
    <col min="28" max="28" width="9.140625" style="41"/>
    <col min="29" max="29" width="10.42578125" style="41" customWidth="1"/>
    <col min="30" max="30" width="9.140625" style="41" customWidth="1"/>
    <col min="31" max="31" width="11" style="41" customWidth="1"/>
    <col min="32" max="32" width="10.28515625" style="41" customWidth="1"/>
    <col min="33" max="33" width="10.7109375" style="41" customWidth="1"/>
    <col min="34" max="34" width="12" style="41" customWidth="1"/>
    <col min="35" max="35" width="11.7109375" style="41" customWidth="1"/>
    <col min="36" max="36" width="12.7109375" style="41" customWidth="1"/>
    <col min="37" max="37" width="9.140625" style="41" customWidth="1"/>
    <col min="38" max="38" width="10.28515625" style="41" customWidth="1"/>
    <col min="39" max="39" width="12.140625" style="41" customWidth="1"/>
    <col min="40" max="40" width="10.42578125" style="41" customWidth="1"/>
    <col min="41" max="41" width="11" style="41" customWidth="1"/>
    <col min="42" max="42" width="13.7109375" style="41" customWidth="1"/>
    <col min="43" max="43" width="10.85546875" style="41" customWidth="1"/>
    <col min="44" max="44" width="14.28515625" style="41" customWidth="1"/>
    <col min="45" max="46" width="10.7109375" style="41" customWidth="1"/>
    <col min="47" max="47" width="12.5703125" style="41" customWidth="1"/>
    <col min="48" max="48" width="11.85546875" style="41" customWidth="1"/>
    <col min="49" max="49" width="17.28515625" style="41" customWidth="1"/>
    <col min="50" max="50" width="13.7109375" style="41" customWidth="1"/>
    <col min="51" max="51" width="12.7109375" style="41" customWidth="1"/>
    <col min="52" max="52" width="14" style="41" customWidth="1"/>
    <col min="53" max="53" width="12.7109375" style="41" customWidth="1"/>
    <col min="54" max="16384" width="9.140625" style="41"/>
  </cols>
  <sheetData>
    <row r="1" spans="1:53" s="4" customFormat="1" ht="28.5" customHeight="1" x14ac:dyDescent="0.2">
      <c r="A1" s="118" t="s">
        <v>31</v>
      </c>
      <c r="B1" s="118"/>
      <c r="C1" s="1" t="s">
        <v>7</v>
      </c>
      <c r="D1" s="2"/>
      <c r="E1" s="3"/>
      <c r="H1" s="3"/>
      <c r="I1" s="5"/>
      <c r="J1" s="3"/>
      <c r="K1" s="6"/>
      <c r="L1" s="5"/>
      <c r="M1" s="5"/>
      <c r="N1" s="7"/>
      <c r="O1" s="7"/>
      <c r="Q1" s="3"/>
      <c r="R1" s="8"/>
      <c r="S1" s="8"/>
      <c r="T1" s="8"/>
      <c r="U1" s="8"/>
      <c r="V1" s="8"/>
      <c r="W1" s="8"/>
      <c r="X1" s="9"/>
      <c r="Y1" s="9"/>
      <c r="Z1" s="9"/>
      <c r="AA1" s="9"/>
      <c r="AC1" s="9"/>
      <c r="AD1" s="10"/>
      <c r="AE1" s="9"/>
      <c r="AF1" s="10"/>
      <c r="AG1" s="9"/>
      <c r="AH1" s="10"/>
      <c r="AJ1" s="10"/>
      <c r="AK1" s="10"/>
      <c r="AL1" s="10"/>
      <c r="AN1" s="10"/>
      <c r="AP1" s="135"/>
      <c r="AQ1" s="135"/>
      <c r="AR1" s="10"/>
      <c r="AS1" s="10"/>
      <c r="AT1" s="10"/>
      <c r="AU1" s="10"/>
      <c r="AV1" s="10"/>
      <c r="AW1" s="10"/>
    </row>
    <row r="2" spans="1:53" s="4" customFormat="1" ht="12.75" customHeight="1" x14ac:dyDescent="0.2">
      <c r="A2" s="118"/>
      <c r="B2" s="118"/>
      <c r="C2" s="11" t="s">
        <v>8</v>
      </c>
      <c r="D2" s="12">
        <f>AX20</f>
        <v>580252.18397999997</v>
      </c>
      <c r="E2" s="3"/>
      <c r="H2" s="3"/>
      <c r="I2" s="5"/>
      <c r="J2" s="3"/>
      <c r="K2" s="6"/>
      <c r="L2" s="5"/>
      <c r="M2" s="5"/>
      <c r="N2" s="7"/>
      <c r="O2" s="7"/>
      <c r="Q2" s="3"/>
      <c r="R2" s="8"/>
      <c r="S2" s="8"/>
      <c r="T2" s="8"/>
      <c r="U2" s="8"/>
      <c r="V2" s="8"/>
      <c r="W2" s="8"/>
      <c r="X2" s="9"/>
      <c r="Y2" s="9"/>
      <c r="Z2" s="9"/>
      <c r="AA2" s="9"/>
      <c r="AC2" s="9"/>
      <c r="AD2" s="10"/>
      <c r="AE2" s="9"/>
      <c r="AF2" s="10"/>
      <c r="AG2" s="9"/>
      <c r="AH2" s="10"/>
      <c r="AJ2" s="10"/>
      <c r="AK2" s="10"/>
      <c r="AL2" s="10"/>
      <c r="AN2" s="10"/>
      <c r="AP2" s="10"/>
      <c r="AR2" s="10"/>
      <c r="AS2" s="10"/>
      <c r="AT2" s="10"/>
      <c r="AU2" s="10"/>
      <c r="AV2" s="10"/>
      <c r="AW2" s="10"/>
    </row>
    <row r="3" spans="1:53" s="4" customFormat="1" ht="12.75" customHeight="1" x14ac:dyDescent="0.2">
      <c r="A3" s="118"/>
      <c r="B3" s="118"/>
      <c r="C3" s="11" t="s">
        <v>9</v>
      </c>
      <c r="D3" s="12">
        <f>AY20</f>
        <v>133458.00231539999</v>
      </c>
      <c r="E3" s="3"/>
      <c r="H3" s="3"/>
      <c r="I3" s="5"/>
      <c r="J3" s="3"/>
      <c r="K3" s="6"/>
      <c r="L3" s="5"/>
      <c r="M3" s="5"/>
      <c r="N3" s="7"/>
      <c r="O3" s="7"/>
      <c r="Q3" s="3"/>
      <c r="R3" s="8"/>
      <c r="S3" s="8"/>
      <c r="T3" s="8"/>
      <c r="U3" s="8"/>
      <c r="V3" s="8"/>
      <c r="W3" s="8"/>
      <c r="X3" s="9"/>
      <c r="Y3" s="9"/>
      <c r="Z3" s="9"/>
      <c r="AA3" s="9"/>
      <c r="AC3" s="9"/>
      <c r="AD3" s="10"/>
      <c r="AE3" s="9"/>
      <c r="AF3" s="10"/>
      <c r="AG3" s="9"/>
      <c r="AH3" s="10"/>
      <c r="AJ3" s="10"/>
      <c r="AK3" s="10"/>
      <c r="AL3" s="10"/>
      <c r="AN3" s="10"/>
      <c r="AP3" s="10"/>
      <c r="AR3" s="10"/>
      <c r="AS3" s="10"/>
      <c r="AT3" s="10"/>
      <c r="AU3" s="10"/>
      <c r="AV3" s="10"/>
      <c r="AW3" s="10"/>
    </row>
    <row r="4" spans="1:53" s="4" customFormat="1" ht="12" customHeight="1" x14ac:dyDescent="0.2">
      <c r="A4" s="118"/>
      <c r="B4" s="118"/>
      <c r="C4" s="11" t="s">
        <v>10</v>
      </c>
      <c r="D4" s="12">
        <f>AZ20</f>
        <v>713710.18629540002</v>
      </c>
      <c r="E4" s="3"/>
      <c r="H4" s="3"/>
      <c r="I4" s="5"/>
      <c r="J4" s="3"/>
      <c r="K4" s="6"/>
      <c r="L4" s="5"/>
      <c r="M4" s="5"/>
      <c r="N4" s="7"/>
      <c r="O4" s="7"/>
      <c r="Q4" s="3"/>
      <c r="R4" s="8"/>
      <c r="S4" s="8"/>
      <c r="T4" s="8"/>
      <c r="U4" s="8"/>
      <c r="V4" s="8"/>
      <c r="W4" s="8"/>
      <c r="X4" s="9"/>
      <c r="Y4" s="9"/>
      <c r="Z4" s="9"/>
      <c r="AA4" s="9"/>
      <c r="AC4" s="9"/>
      <c r="AD4" s="10"/>
      <c r="AE4" s="9"/>
      <c r="AF4" s="10"/>
      <c r="AG4" s="9"/>
      <c r="AH4" s="10"/>
      <c r="AJ4" s="10"/>
      <c r="AK4" s="10"/>
      <c r="AL4" s="10"/>
      <c r="AN4" s="10"/>
      <c r="AP4" s="10"/>
      <c r="AR4" s="10"/>
      <c r="AS4" s="10"/>
      <c r="AT4" s="10"/>
      <c r="AU4" s="10"/>
      <c r="AV4" s="10"/>
      <c r="AW4" s="10"/>
    </row>
    <row r="5" spans="1:53" s="4" customFormat="1" ht="12.75" hidden="1" customHeight="1" x14ac:dyDescent="0.2">
      <c r="A5" s="118"/>
      <c r="B5" s="118"/>
      <c r="C5" s="121" t="s">
        <v>11</v>
      </c>
      <c r="D5" s="122"/>
      <c r="E5" s="122"/>
      <c r="F5" s="122"/>
      <c r="G5" s="13"/>
      <c r="H5" s="3"/>
      <c r="I5" s="5"/>
      <c r="J5" s="3"/>
      <c r="K5" s="6"/>
      <c r="L5" s="5"/>
      <c r="M5" s="5"/>
      <c r="N5" s="7"/>
      <c r="O5" s="7"/>
      <c r="Q5" s="3"/>
      <c r="R5" s="8"/>
      <c r="S5" s="8"/>
      <c r="T5" s="8"/>
      <c r="U5" s="8"/>
      <c r="V5" s="8"/>
      <c r="W5" s="8"/>
      <c r="X5" s="9"/>
      <c r="Y5" s="9"/>
      <c r="Z5" s="9"/>
      <c r="AA5" s="9"/>
      <c r="AC5" s="9"/>
      <c r="AD5" s="10"/>
      <c r="AE5" s="9"/>
      <c r="AF5" s="10"/>
      <c r="AG5" s="9"/>
      <c r="AH5" s="10"/>
      <c r="AJ5" s="10"/>
      <c r="AK5" s="10"/>
      <c r="AL5" s="10"/>
      <c r="AN5" s="10"/>
      <c r="AP5" s="10"/>
      <c r="AR5" s="10"/>
      <c r="AS5" s="10"/>
      <c r="AT5" s="10"/>
      <c r="AU5" s="10"/>
      <c r="AV5" s="10"/>
      <c r="AW5" s="10"/>
    </row>
    <row r="6" spans="1:53" s="4" customFormat="1" ht="12.75" customHeight="1" x14ac:dyDescent="0.2">
      <c r="A6" s="14"/>
      <c r="B6" s="15"/>
      <c r="C6" s="16" t="s">
        <v>39</v>
      </c>
      <c r="D6" s="13"/>
      <c r="E6" s="13"/>
      <c r="F6" s="13"/>
      <c r="G6" s="13"/>
      <c r="H6" s="3"/>
      <c r="I6" s="5"/>
      <c r="J6" s="3"/>
      <c r="K6" s="6"/>
      <c r="L6" s="5"/>
      <c r="M6" s="5"/>
      <c r="N6" s="7"/>
      <c r="O6" s="7"/>
      <c r="Q6" s="3"/>
      <c r="R6" s="8"/>
      <c r="S6" s="8"/>
      <c r="T6" s="8"/>
      <c r="U6" s="8"/>
      <c r="V6" s="8"/>
      <c r="W6" s="8"/>
      <c r="X6" s="9"/>
      <c r="Y6" s="9"/>
      <c r="Z6" s="9"/>
      <c r="AA6" s="9"/>
      <c r="AC6" s="9"/>
      <c r="AD6" s="10"/>
      <c r="AE6" s="9"/>
      <c r="AF6" s="10"/>
      <c r="AG6" s="9"/>
      <c r="AH6" s="10"/>
      <c r="AJ6" s="10"/>
      <c r="AK6" s="10"/>
      <c r="AL6" s="10"/>
      <c r="AN6" s="10"/>
      <c r="AP6" s="10"/>
      <c r="AR6" s="10"/>
      <c r="AS6" s="10"/>
      <c r="AT6" s="10"/>
      <c r="AU6" s="10"/>
      <c r="AV6" s="10"/>
      <c r="AW6" s="10"/>
    </row>
    <row r="7" spans="1:53" s="4" customFormat="1" ht="96" customHeight="1" x14ac:dyDescent="0.2">
      <c r="A7" s="123" t="s">
        <v>12</v>
      </c>
      <c r="B7" s="109" t="s">
        <v>13</v>
      </c>
      <c r="C7" s="109" t="s">
        <v>14</v>
      </c>
      <c r="D7" s="125" t="s">
        <v>0</v>
      </c>
      <c r="E7" s="109" t="s">
        <v>1</v>
      </c>
      <c r="F7" s="109" t="s">
        <v>2</v>
      </c>
      <c r="G7" s="109" t="s">
        <v>38</v>
      </c>
      <c r="H7" s="115" t="s">
        <v>15</v>
      </c>
      <c r="I7" s="109" t="s">
        <v>16</v>
      </c>
      <c r="J7" s="127" t="s">
        <v>0</v>
      </c>
      <c r="K7" s="129" t="s">
        <v>44</v>
      </c>
      <c r="L7" s="109" t="s">
        <v>40</v>
      </c>
      <c r="M7" s="109" t="s">
        <v>5</v>
      </c>
      <c r="N7" s="119" t="s">
        <v>17</v>
      </c>
      <c r="O7" s="119" t="s">
        <v>73</v>
      </c>
      <c r="P7" s="109" t="s">
        <v>3</v>
      </c>
      <c r="Q7" s="109" t="s">
        <v>4</v>
      </c>
      <c r="R7" s="136" t="s">
        <v>115</v>
      </c>
      <c r="S7" s="136"/>
      <c r="T7" s="136"/>
      <c r="U7" s="137" t="s">
        <v>77</v>
      </c>
      <c r="V7" s="138"/>
      <c r="W7" s="139"/>
      <c r="X7" s="116" t="s">
        <v>18</v>
      </c>
      <c r="Y7" s="113" t="s">
        <v>6</v>
      </c>
      <c r="Z7" s="113" t="s">
        <v>19</v>
      </c>
      <c r="AA7" s="113" t="s">
        <v>20</v>
      </c>
      <c r="AB7" s="109" t="s">
        <v>3</v>
      </c>
      <c r="AC7" s="113" t="s">
        <v>21</v>
      </c>
      <c r="AD7" s="111" t="s">
        <v>22</v>
      </c>
      <c r="AE7" s="113" t="s">
        <v>23</v>
      </c>
      <c r="AF7" s="111" t="s">
        <v>24</v>
      </c>
      <c r="AG7" s="113" t="s">
        <v>25</v>
      </c>
      <c r="AH7" s="111" t="s">
        <v>26</v>
      </c>
      <c r="AI7" s="113" t="s">
        <v>79</v>
      </c>
      <c r="AJ7" s="111" t="s">
        <v>80</v>
      </c>
      <c r="AK7" s="113" t="s">
        <v>116</v>
      </c>
      <c r="AL7" s="111" t="s">
        <v>117</v>
      </c>
      <c r="AM7" s="113" t="s">
        <v>27</v>
      </c>
      <c r="AN7" s="111" t="s">
        <v>28</v>
      </c>
      <c r="AO7" s="17" t="s">
        <v>36</v>
      </c>
      <c r="AP7" s="18" t="s">
        <v>37</v>
      </c>
      <c r="AQ7" s="17" t="s">
        <v>36</v>
      </c>
      <c r="AR7" s="18" t="s">
        <v>37</v>
      </c>
      <c r="AS7" s="113" t="s">
        <v>189</v>
      </c>
      <c r="AT7" s="113" t="s">
        <v>190</v>
      </c>
      <c r="AU7" s="113" t="s">
        <v>191</v>
      </c>
      <c r="AV7" s="111" t="s">
        <v>47</v>
      </c>
      <c r="AW7" s="111" t="s">
        <v>46</v>
      </c>
      <c r="AX7" s="109" t="s">
        <v>29</v>
      </c>
      <c r="AY7" s="109" t="s">
        <v>193</v>
      </c>
      <c r="AZ7" s="109" t="s">
        <v>30</v>
      </c>
    </row>
    <row r="8" spans="1:53" s="4" customFormat="1" ht="15" customHeight="1" x14ac:dyDescent="0.2">
      <c r="A8" s="124"/>
      <c r="B8" s="110"/>
      <c r="C8" s="110"/>
      <c r="D8" s="126"/>
      <c r="E8" s="110"/>
      <c r="F8" s="110"/>
      <c r="G8" s="110"/>
      <c r="H8" s="115"/>
      <c r="I8" s="110"/>
      <c r="J8" s="128"/>
      <c r="K8" s="130"/>
      <c r="L8" s="110"/>
      <c r="M8" s="110"/>
      <c r="N8" s="120"/>
      <c r="O8" s="120"/>
      <c r="P8" s="110"/>
      <c r="Q8" s="110"/>
      <c r="R8" s="19" t="s">
        <v>32</v>
      </c>
      <c r="S8" s="19" t="s">
        <v>33</v>
      </c>
      <c r="T8" s="19" t="s">
        <v>34</v>
      </c>
      <c r="U8" s="19" t="s">
        <v>32</v>
      </c>
      <c r="V8" s="19" t="s">
        <v>33</v>
      </c>
      <c r="W8" s="19" t="s">
        <v>34</v>
      </c>
      <c r="X8" s="117"/>
      <c r="Y8" s="114"/>
      <c r="Z8" s="114"/>
      <c r="AA8" s="114"/>
      <c r="AB8" s="110"/>
      <c r="AC8" s="114"/>
      <c r="AD8" s="112"/>
      <c r="AE8" s="114"/>
      <c r="AF8" s="112"/>
      <c r="AG8" s="114"/>
      <c r="AH8" s="112"/>
      <c r="AI8" s="114"/>
      <c r="AJ8" s="112"/>
      <c r="AK8" s="114"/>
      <c r="AL8" s="112"/>
      <c r="AM8" s="114"/>
      <c r="AN8" s="112"/>
      <c r="AO8" s="17" t="s">
        <v>35</v>
      </c>
      <c r="AP8" s="18" t="s">
        <v>32</v>
      </c>
      <c r="AQ8" s="17" t="s">
        <v>33</v>
      </c>
      <c r="AR8" s="18" t="s">
        <v>33</v>
      </c>
      <c r="AS8" s="114"/>
      <c r="AT8" s="146"/>
      <c r="AU8" s="114"/>
      <c r="AV8" s="112"/>
      <c r="AW8" s="112"/>
      <c r="AX8" s="110"/>
      <c r="AY8" s="110"/>
      <c r="AZ8" s="110"/>
    </row>
    <row r="9" spans="1:53" s="4" customFormat="1" ht="27" customHeight="1" x14ac:dyDescent="0.2">
      <c r="A9" s="20">
        <v>1</v>
      </c>
      <c r="B9" s="131">
        <v>1</v>
      </c>
      <c r="C9" s="132" t="s">
        <v>72</v>
      </c>
      <c r="D9" s="132" t="s">
        <v>41</v>
      </c>
      <c r="E9" s="132" t="s">
        <v>49</v>
      </c>
      <c r="F9" s="132" t="s">
        <v>178</v>
      </c>
      <c r="G9" s="140" t="s">
        <v>42</v>
      </c>
      <c r="H9" s="143" t="s">
        <v>43</v>
      </c>
      <c r="I9" s="21" t="s">
        <v>48</v>
      </c>
      <c r="J9" s="22" t="s">
        <v>41</v>
      </c>
      <c r="K9" s="22" t="s">
        <v>49</v>
      </c>
      <c r="L9" s="87" t="s">
        <v>68</v>
      </c>
      <c r="M9" s="89" t="s">
        <v>42</v>
      </c>
      <c r="N9" s="23" t="s">
        <v>104</v>
      </c>
      <c r="O9" s="23" t="s">
        <v>102</v>
      </c>
      <c r="P9" s="24" t="s">
        <v>74</v>
      </c>
      <c r="Q9" s="25">
        <v>90</v>
      </c>
      <c r="R9" s="26">
        <v>41030</v>
      </c>
      <c r="S9" s="26">
        <v>120097</v>
      </c>
      <c r="T9" s="27">
        <f>R9+S9</f>
        <v>161127</v>
      </c>
      <c r="U9" s="28">
        <f>R9</f>
        <v>41030</v>
      </c>
      <c r="V9" s="28">
        <f>S9</f>
        <v>120097</v>
      </c>
      <c r="W9" s="29">
        <f>U9+V9</f>
        <v>161127</v>
      </c>
      <c r="X9" s="30">
        <v>1</v>
      </c>
      <c r="Y9" s="31" t="s">
        <v>78</v>
      </c>
      <c r="Z9" s="32">
        <f>D1</f>
        <v>0</v>
      </c>
      <c r="AA9" s="33">
        <f>W9*Z9</f>
        <v>0</v>
      </c>
      <c r="AB9" s="24" t="s">
        <v>74</v>
      </c>
      <c r="AC9" s="34">
        <v>7.25</v>
      </c>
      <c r="AD9" s="33">
        <f>AC9*Y9*X9</f>
        <v>87</v>
      </c>
      <c r="AE9" s="34">
        <v>0.08</v>
      </c>
      <c r="AF9" s="33">
        <f>AE9*Y9*Q9</f>
        <v>86.399999999999991</v>
      </c>
      <c r="AG9" s="34">
        <v>32.479999999999997</v>
      </c>
      <c r="AH9" s="33">
        <f>AG9*Y9*Q9</f>
        <v>35078.400000000001</v>
      </c>
      <c r="AI9" s="35">
        <f>6.18/1000</f>
        <v>6.1799999999999997E-3</v>
      </c>
      <c r="AJ9" s="33">
        <f>AI9*T9</f>
        <v>995.76486</v>
      </c>
      <c r="AK9" s="35">
        <v>0</v>
      </c>
      <c r="AL9" s="33">
        <f>AK9*V9/1000</f>
        <v>0</v>
      </c>
      <c r="AM9" s="36">
        <v>3.1399999999999997E-2</v>
      </c>
      <c r="AN9" s="33">
        <f>AM9*W9</f>
        <v>5059.3877999999995</v>
      </c>
      <c r="AO9" s="36">
        <v>0.32090000000000002</v>
      </c>
      <c r="AP9" s="33">
        <f>AO9*U9</f>
        <v>13166.527</v>
      </c>
      <c r="AQ9" s="36">
        <v>0.21879999999999999</v>
      </c>
      <c r="AR9" s="33">
        <f>AQ9*V9</f>
        <v>26277.223599999998</v>
      </c>
      <c r="AS9" s="43">
        <v>0.12670000000000001</v>
      </c>
      <c r="AT9" s="29">
        <v>94581</v>
      </c>
      <c r="AU9" s="33">
        <f>AT9*AS9</f>
        <v>11983.412700000001</v>
      </c>
      <c r="AV9" s="33">
        <f>AR9+AP9+AN9+AJ9+AH9+AF9+AD9+AL9+AU9</f>
        <v>92734.115959999996</v>
      </c>
      <c r="AW9" s="33">
        <f t="shared" ref="AW9:AW19" si="0">AA9</f>
        <v>0</v>
      </c>
      <c r="AX9" s="37">
        <f>AV9+AW9</f>
        <v>92734.115959999996</v>
      </c>
      <c r="AY9" s="38">
        <f>AX9*0.23</f>
        <v>21328.846670800001</v>
      </c>
      <c r="AZ9" s="38">
        <f t="shared" ref="AZ9" si="1">AX9+AY9</f>
        <v>114062.9626308</v>
      </c>
    </row>
    <row r="10" spans="1:53" ht="24.75" customHeight="1" x14ac:dyDescent="0.2">
      <c r="A10" s="20">
        <f>A9+1</f>
        <v>2</v>
      </c>
      <c r="B10" s="131"/>
      <c r="C10" s="133"/>
      <c r="D10" s="133"/>
      <c r="E10" s="133"/>
      <c r="F10" s="133"/>
      <c r="G10" s="141"/>
      <c r="H10" s="144"/>
      <c r="I10" s="39" t="s">
        <v>50</v>
      </c>
      <c r="J10" s="40" t="s">
        <v>51</v>
      </c>
      <c r="K10" s="40" t="s">
        <v>49</v>
      </c>
      <c r="L10" s="88" t="s">
        <v>113</v>
      </c>
      <c r="M10" s="45" t="s">
        <v>114</v>
      </c>
      <c r="N10" s="23" t="s">
        <v>105</v>
      </c>
      <c r="O10" s="40">
        <v>54102264</v>
      </c>
      <c r="P10" s="24" t="s">
        <v>74</v>
      </c>
      <c r="Q10" s="25">
        <v>150</v>
      </c>
      <c r="R10" s="26">
        <v>65510</v>
      </c>
      <c r="S10" s="26">
        <v>190545</v>
      </c>
      <c r="T10" s="27">
        <f t="shared" ref="T10:T18" si="2">R10+S10</f>
        <v>256055</v>
      </c>
      <c r="U10" s="28">
        <f t="shared" ref="U10:U18" si="3">R10</f>
        <v>65510</v>
      </c>
      <c r="V10" s="28">
        <f t="shared" ref="V10:V18" si="4">S10</f>
        <v>190545</v>
      </c>
      <c r="W10" s="29">
        <f t="shared" ref="W10:W18" si="5">U10+V10</f>
        <v>256055</v>
      </c>
      <c r="X10" s="30">
        <v>1</v>
      </c>
      <c r="Y10" s="31" t="s">
        <v>78</v>
      </c>
      <c r="Z10" s="32">
        <f>Z9</f>
        <v>0</v>
      </c>
      <c r="AA10" s="33">
        <f t="shared" ref="AA10:AA17" si="6">W10*Z10</f>
        <v>0</v>
      </c>
      <c r="AB10" s="24" t="s">
        <v>74</v>
      </c>
      <c r="AC10" s="34">
        <f>AC9</f>
        <v>7.25</v>
      </c>
      <c r="AD10" s="33">
        <f t="shared" ref="AD10:AD18" si="7">AC10*Y10*X10</f>
        <v>87</v>
      </c>
      <c r="AE10" s="34">
        <f>AE9</f>
        <v>0.08</v>
      </c>
      <c r="AF10" s="33">
        <f t="shared" ref="AF10:AF18" si="8">AE10*Y10*Q10</f>
        <v>144</v>
      </c>
      <c r="AG10" s="34">
        <f>AG9</f>
        <v>32.479999999999997</v>
      </c>
      <c r="AH10" s="33">
        <f t="shared" ref="AH10:AH18" si="9">AG10*Y10*Q10</f>
        <v>58464</v>
      </c>
      <c r="AI10" s="35">
        <f>AI9</f>
        <v>6.1799999999999997E-3</v>
      </c>
      <c r="AJ10" s="33">
        <f t="shared" ref="AJ10:AJ19" si="10">AI10*T10</f>
        <v>1582.4198999999999</v>
      </c>
      <c r="AK10" s="35">
        <f>AK9</f>
        <v>0</v>
      </c>
      <c r="AL10" s="33">
        <f t="shared" ref="AL10:AL18" si="11">AK10*V10/1000</f>
        <v>0</v>
      </c>
      <c r="AM10" s="36">
        <f>AM9</f>
        <v>3.1399999999999997E-2</v>
      </c>
      <c r="AN10" s="33">
        <f t="shared" ref="AN10:AN18" si="12">AM10*W10</f>
        <v>8040.1269999999995</v>
      </c>
      <c r="AO10" s="36">
        <f>AO9</f>
        <v>0.32090000000000002</v>
      </c>
      <c r="AP10" s="33">
        <f>AO10*U10</f>
        <v>21022.159</v>
      </c>
      <c r="AQ10" s="36">
        <f>AQ9</f>
        <v>0.21879999999999999</v>
      </c>
      <c r="AR10" s="33">
        <f t="shared" ref="AR10:AR18" si="13">AQ10*V10</f>
        <v>41691.245999999999</v>
      </c>
      <c r="AS10" s="43">
        <f>AS9</f>
        <v>0.12670000000000001</v>
      </c>
      <c r="AT10" s="29">
        <v>151840</v>
      </c>
      <c r="AU10" s="33">
        <f t="shared" ref="AU10:AU19" si="14">AT10*AS10</f>
        <v>19238.128000000001</v>
      </c>
      <c r="AV10" s="33">
        <f>AR10+AP10+AN10+AJ10+AH10+AF10+AD10+AL10+AU10</f>
        <v>150269.07989999998</v>
      </c>
      <c r="AW10" s="33">
        <f t="shared" si="0"/>
        <v>0</v>
      </c>
      <c r="AX10" s="37">
        <f t="shared" ref="AX10:AX18" si="15">AV10+AW10</f>
        <v>150269.07989999998</v>
      </c>
      <c r="AY10" s="38">
        <f t="shared" ref="AY10:AY19" si="16">AX10*0.23</f>
        <v>34561.888376999996</v>
      </c>
      <c r="AZ10" s="38">
        <f t="shared" ref="AZ10:AZ17" si="17">AX10+AY10</f>
        <v>184830.96827699998</v>
      </c>
      <c r="BA10" s="4"/>
    </row>
    <row r="11" spans="1:53" ht="26.25" customHeight="1" x14ac:dyDescent="0.2">
      <c r="A11" s="20">
        <f t="shared" ref="A11:A17" si="18">A10+1</f>
        <v>3</v>
      </c>
      <c r="B11" s="131"/>
      <c r="C11" s="133"/>
      <c r="D11" s="133"/>
      <c r="E11" s="133"/>
      <c r="F11" s="133"/>
      <c r="G11" s="141"/>
      <c r="H11" s="144"/>
      <c r="I11" s="39" t="s">
        <v>52</v>
      </c>
      <c r="J11" s="40" t="s">
        <v>53</v>
      </c>
      <c r="K11" s="40" t="s">
        <v>49</v>
      </c>
      <c r="L11" s="88" t="s">
        <v>54</v>
      </c>
      <c r="M11" s="45"/>
      <c r="N11" s="23" t="s">
        <v>106</v>
      </c>
      <c r="O11" s="40">
        <v>30044589</v>
      </c>
      <c r="P11" s="24" t="s">
        <v>75</v>
      </c>
      <c r="Q11" s="25">
        <v>32.5</v>
      </c>
      <c r="R11" s="26">
        <v>10169</v>
      </c>
      <c r="S11" s="26">
        <v>4938</v>
      </c>
      <c r="T11" s="27">
        <f t="shared" si="2"/>
        <v>15107</v>
      </c>
      <c r="U11" s="102">
        <f>R11</f>
        <v>10169</v>
      </c>
      <c r="V11" s="28">
        <f t="shared" si="4"/>
        <v>4938</v>
      </c>
      <c r="W11" s="29">
        <f t="shared" si="5"/>
        <v>15107</v>
      </c>
      <c r="X11" s="30">
        <v>1</v>
      </c>
      <c r="Y11" s="31" t="s">
        <v>78</v>
      </c>
      <c r="Z11" s="32">
        <f t="shared" ref="Z11:Z18" si="19">Z10</f>
        <v>0</v>
      </c>
      <c r="AA11" s="33">
        <f t="shared" si="6"/>
        <v>0</v>
      </c>
      <c r="AB11" s="24" t="s">
        <v>75</v>
      </c>
      <c r="AC11" s="100">
        <v>0.7</v>
      </c>
      <c r="AD11" s="33">
        <f t="shared" si="7"/>
        <v>8.3999999999999986</v>
      </c>
      <c r="AE11" s="34">
        <f t="shared" ref="AE11:AE18" si="20">AE10</f>
        <v>0.08</v>
      </c>
      <c r="AF11" s="33">
        <f t="shared" si="8"/>
        <v>31.2</v>
      </c>
      <c r="AG11" s="100">
        <v>7.48</v>
      </c>
      <c r="AH11" s="33">
        <f t="shared" si="9"/>
        <v>2917.2000000000003</v>
      </c>
      <c r="AI11" s="35">
        <f t="shared" ref="AI11:AI18" si="21">AI10</f>
        <v>6.1799999999999997E-3</v>
      </c>
      <c r="AJ11" s="33">
        <f t="shared" si="10"/>
        <v>93.361260000000001</v>
      </c>
      <c r="AK11" s="35">
        <f t="shared" ref="AK11:AK18" si="22">AK10</f>
        <v>0</v>
      </c>
      <c r="AL11" s="33">
        <f t="shared" si="11"/>
        <v>0</v>
      </c>
      <c r="AM11" s="36">
        <f t="shared" ref="AM11:AM18" si="23">AM10</f>
        <v>3.1399999999999997E-2</v>
      </c>
      <c r="AN11" s="33">
        <f t="shared" si="12"/>
        <v>474.35979999999995</v>
      </c>
      <c r="AO11" s="101">
        <v>0.41289999999999999</v>
      </c>
      <c r="AP11" s="33">
        <f t="shared" ref="AP11:AP13" si="24">AO11*U11</f>
        <v>4198.7800999999999</v>
      </c>
      <c r="AQ11" s="101">
        <v>9.1600000000000001E-2</v>
      </c>
      <c r="AR11" s="33">
        <f t="shared" si="13"/>
        <v>452.32080000000002</v>
      </c>
      <c r="AS11" s="43">
        <f t="shared" ref="AS11:AS18" si="25">AS10</f>
        <v>0.12670000000000001</v>
      </c>
      <c r="AT11" s="29">
        <v>8928</v>
      </c>
      <c r="AU11" s="33">
        <f t="shared" si="14"/>
        <v>1131.1776</v>
      </c>
      <c r="AV11" s="33">
        <f t="shared" ref="AV11:AV19" si="26">AR11+AP11+AN11+AJ11+AH11+AF11+AD11+AL11+AU11</f>
        <v>9306.7995599999995</v>
      </c>
      <c r="AW11" s="33">
        <f t="shared" si="0"/>
        <v>0</v>
      </c>
      <c r="AX11" s="37">
        <f t="shared" si="15"/>
        <v>9306.7995599999995</v>
      </c>
      <c r="AY11" s="38">
        <f t="shared" si="16"/>
        <v>2140.5638988000001</v>
      </c>
      <c r="AZ11" s="38">
        <f t="shared" si="17"/>
        <v>11447.363458799999</v>
      </c>
      <c r="BA11" s="4"/>
    </row>
    <row r="12" spans="1:53" ht="26.25" customHeight="1" x14ac:dyDescent="0.2">
      <c r="A12" s="20">
        <v>4</v>
      </c>
      <c r="B12" s="131"/>
      <c r="C12" s="133"/>
      <c r="D12" s="133"/>
      <c r="E12" s="133"/>
      <c r="F12" s="133"/>
      <c r="G12" s="141"/>
      <c r="H12" s="144"/>
      <c r="I12" s="39" t="s">
        <v>202</v>
      </c>
      <c r="J12" s="40" t="s">
        <v>203</v>
      </c>
      <c r="K12" s="40" t="s">
        <v>49</v>
      </c>
      <c r="L12" s="88" t="s">
        <v>204</v>
      </c>
      <c r="M12" s="45">
        <v>67</v>
      </c>
      <c r="N12" s="23" t="s">
        <v>205</v>
      </c>
      <c r="O12" s="40">
        <v>69770328</v>
      </c>
      <c r="P12" s="24" t="s">
        <v>45</v>
      </c>
      <c r="Q12" s="25">
        <v>80</v>
      </c>
      <c r="R12" s="26">
        <v>20101</v>
      </c>
      <c r="S12" s="26">
        <v>29990</v>
      </c>
      <c r="T12" s="27">
        <f t="shared" si="2"/>
        <v>50091</v>
      </c>
      <c r="U12" s="102">
        <f>R12</f>
        <v>20101</v>
      </c>
      <c r="V12" s="28">
        <f t="shared" ref="V12" si="27">S12</f>
        <v>29990</v>
      </c>
      <c r="W12" s="29">
        <f t="shared" si="5"/>
        <v>50091</v>
      </c>
      <c r="X12" s="30">
        <v>1</v>
      </c>
      <c r="Y12" s="31" t="s">
        <v>78</v>
      </c>
      <c r="Z12" s="32">
        <f t="shared" si="19"/>
        <v>0</v>
      </c>
      <c r="AA12" s="33">
        <f t="shared" ref="AA12" si="28">W12*Z12</f>
        <v>0</v>
      </c>
      <c r="AB12" s="24" t="s">
        <v>45</v>
      </c>
      <c r="AC12" s="34">
        <v>7.25</v>
      </c>
      <c r="AD12" s="33">
        <f t="shared" si="7"/>
        <v>87</v>
      </c>
      <c r="AE12" s="34">
        <f t="shared" si="20"/>
        <v>0.08</v>
      </c>
      <c r="AF12" s="33">
        <f t="shared" si="8"/>
        <v>76.8</v>
      </c>
      <c r="AG12" s="34">
        <v>32.479999999999997</v>
      </c>
      <c r="AH12" s="33">
        <f t="shared" si="9"/>
        <v>31180.799999999999</v>
      </c>
      <c r="AI12" s="35">
        <f t="shared" si="21"/>
        <v>6.1799999999999997E-3</v>
      </c>
      <c r="AJ12" s="33">
        <f t="shared" si="10"/>
        <v>309.56237999999996</v>
      </c>
      <c r="AK12" s="35">
        <f t="shared" si="22"/>
        <v>0</v>
      </c>
      <c r="AL12" s="33">
        <f t="shared" si="11"/>
        <v>0</v>
      </c>
      <c r="AM12" s="36">
        <f t="shared" si="23"/>
        <v>3.1399999999999997E-2</v>
      </c>
      <c r="AN12" s="33">
        <f t="shared" si="12"/>
        <v>1572.8573999999999</v>
      </c>
      <c r="AO12" s="36">
        <v>0.27429999999999999</v>
      </c>
      <c r="AP12" s="33">
        <f t="shared" si="24"/>
        <v>5513.7042999999994</v>
      </c>
      <c r="AQ12" s="36">
        <v>0.1232</v>
      </c>
      <c r="AR12" s="33">
        <f t="shared" si="13"/>
        <v>3694.768</v>
      </c>
      <c r="AS12" s="43">
        <f t="shared" si="25"/>
        <v>0.12670000000000001</v>
      </c>
      <c r="AT12" s="29">
        <v>27550</v>
      </c>
      <c r="AU12" s="33">
        <f t="shared" si="14"/>
        <v>3490.585</v>
      </c>
      <c r="AV12" s="33">
        <f t="shared" si="26"/>
        <v>45926.077079999995</v>
      </c>
      <c r="AW12" s="33">
        <f t="shared" si="0"/>
        <v>0</v>
      </c>
      <c r="AX12" s="37">
        <f t="shared" si="15"/>
        <v>45926.077079999995</v>
      </c>
      <c r="AY12" s="38">
        <f t="shared" ref="AY12" si="29">AX12*0.23</f>
        <v>10562.9977284</v>
      </c>
      <c r="AZ12" s="38">
        <f t="shared" ref="AZ12" si="30">AX12+AY12</f>
        <v>56489.074808399993</v>
      </c>
      <c r="BA12" s="4"/>
    </row>
    <row r="13" spans="1:53" ht="25.5" customHeight="1" x14ac:dyDescent="0.2">
      <c r="A13" s="20">
        <v>5</v>
      </c>
      <c r="B13" s="131"/>
      <c r="C13" s="133"/>
      <c r="D13" s="133"/>
      <c r="E13" s="133"/>
      <c r="F13" s="133"/>
      <c r="G13" s="141"/>
      <c r="H13" s="144"/>
      <c r="I13" s="39" t="s">
        <v>55</v>
      </c>
      <c r="J13" s="40" t="s">
        <v>56</v>
      </c>
      <c r="K13" s="40" t="s">
        <v>57</v>
      </c>
      <c r="L13" s="88" t="s">
        <v>69</v>
      </c>
      <c r="M13" s="45">
        <v>2</v>
      </c>
      <c r="N13" s="23" t="s">
        <v>107</v>
      </c>
      <c r="O13" s="40">
        <v>53998176</v>
      </c>
      <c r="P13" s="24" t="s">
        <v>45</v>
      </c>
      <c r="Q13" s="25">
        <v>66</v>
      </c>
      <c r="R13" s="26">
        <v>38386</v>
      </c>
      <c r="S13" s="26">
        <v>20818</v>
      </c>
      <c r="T13" s="27">
        <f t="shared" si="2"/>
        <v>59204</v>
      </c>
      <c r="U13" s="28">
        <f t="shared" si="3"/>
        <v>38386</v>
      </c>
      <c r="V13" s="28">
        <f t="shared" si="4"/>
        <v>20818</v>
      </c>
      <c r="W13" s="29">
        <f t="shared" si="5"/>
        <v>59204</v>
      </c>
      <c r="X13" s="30">
        <v>1</v>
      </c>
      <c r="Y13" s="31" t="s">
        <v>78</v>
      </c>
      <c r="Z13" s="32">
        <f>Z11</f>
        <v>0</v>
      </c>
      <c r="AA13" s="33">
        <f t="shared" si="6"/>
        <v>0</v>
      </c>
      <c r="AB13" s="24" t="s">
        <v>45</v>
      </c>
      <c r="AC13" s="34">
        <v>7.25</v>
      </c>
      <c r="AD13" s="33">
        <f t="shared" si="7"/>
        <v>87</v>
      </c>
      <c r="AE13" s="34">
        <f>AE11</f>
        <v>0.08</v>
      </c>
      <c r="AF13" s="33">
        <f t="shared" si="8"/>
        <v>63.36</v>
      </c>
      <c r="AG13" s="34">
        <v>32.479999999999997</v>
      </c>
      <c r="AH13" s="33">
        <f t="shared" si="9"/>
        <v>25724.16</v>
      </c>
      <c r="AI13" s="35">
        <f>AI11</f>
        <v>6.1799999999999997E-3</v>
      </c>
      <c r="AJ13" s="33">
        <f t="shared" si="10"/>
        <v>365.88072</v>
      </c>
      <c r="AK13" s="35">
        <f>AK11</f>
        <v>0</v>
      </c>
      <c r="AL13" s="33">
        <f t="shared" si="11"/>
        <v>0</v>
      </c>
      <c r="AM13" s="36">
        <f>AM11</f>
        <v>3.1399999999999997E-2</v>
      </c>
      <c r="AN13" s="33">
        <f t="shared" si="12"/>
        <v>1859.0055999999997</v>
      </c>
      <c r="AO13" s="36">
        <f>AO12</f>
        <v>0.27429999999999999</v>
      </c>
      <c r="AP13" s="33">
        <f t="shared" si="24"/>
        <v>10529.2798</v>
      </c>
      <c r="AQ13" s="36">
        <f>AQ12</f>
        <v>0.1232</v>
      </c>
      <c r="AR13" s="33">
        <f t="shared" si="13"/>
        <v>2564.7775999999999</v>
      </c>
      <c r="AS13" s="43">
        <f>AS11</f>
        <v>0.12670000000000001</v>
      </c>
      <c r="AT13" s="29">
        <v>29009</v>
      </c>
      <c r="AU13" s="33">
        <f t="shared" si="14"/>
        <v>3675.4403000000002</v>
      </c>
      <c r="AV13" s="33">
        <f t="shared" si="26"/>
        <v>44868.904020000002</v>
      </c>
      <c r="AW13" s="33">
        <f t="shared" si="0"/>
        <v>0</v>
      </c>
      <c r="AX13" s="37">
        <f t="shared" si="15"/>
        <v>44868.904020000002</v>
      </c>
      <c r="AY13" s="38">
        <f t="shared" si="16"/>
        <v>10319.847924600001</v>
      </c>
      <c r="AZ13" s="38">
        <f t="shared" si="17"/>
        <v>55188.751944600001</v>
      </c>
      <c r="BA13" s="4"/>
    </row>
    <row r="14" spans="1:53" ht="25.5" customHeight="1" x14ac:dyDescent="0.2">
      <c r="A14" s="20">
        <v>6</v>
      </c>
      <c r="B14" s="131"/>
      <c r="C14" s="133"/>
      <c r="D14" s="133"/>
      <c r="E14" s="133"/>
      <c r="F14" s="133"/>
      <c r="G14" s="141"/>
      <c r="H14" s="144"/>
      <c r="I14" s="39" t="s">
        <v>58</v>
      </c>
      <c r="J14" s="40" t="s">
        <v>59</v>
      </c>
      <c r="K14" s="40" t="s">
        <v>60</v>
      </c>
      <c r="L14" s="88"/>
      <c r="M14" s="88" t="s">
        <v>61</v>
      </c>
      <c r="N14" s="23" t="s">
        <v>108</v>
      </c>
      <c r="O14" s="40">
        <v>30123439</v>
      </c>
      <c r="P14" s="24" t="s">
        <v>76</v>
      </c>
      <c r="Q14" s="25">
        <v>30.5</v>
      </c>
      <c r="R14" s="26">
        <v>2243</v>
      </c>
      <c r="S14" s="26">
        <v>7220</v>
      </c>
      <c r="T14" s="27">
        <f t="shared" si="2"/>
        <v>9463</v>
      </c>
      <c r="U14" s="28">
        <f t="shared" si="3"/>
        <v>2243</v>
      </c>
      <c r="V14" s="28">
        <f t="shared" si="4"/>
        <v>7220</v>
      </c>
      <c r="W14" s="29">
        <f t="shared" si="5"/>
        <v>9463</v>
      </c>
      <c r="X14" s="30">
        <v>1</v>
      </c>
      <c r="Y14" s="31" t="s">
        <v>78</v>
      </c>
      <c r="Z14" s="32">
        <f t="shared" si="19"/>
        <v>0</v>
      </c>
      <c r="AA14" s="33">
        <f t="shared" si="6"/>
        <v>0</v>
      </c>
      <c r="AB14" s="24" t="s">
        <v>76</v>
      </c>
      <c r="AC14" s="42">
        <f>AC11</f>
        <v>0.7</v>
      </c>
      <c r="AD14" s="33">
        <f t="shared" si="7"/>
        <v>8.3999999999999986</v>
      </c>
      <c r="AE14" s="34">
        <f t="shared" si="20"/>
        <v>0.08</v>
      </c>
      <c r="AF14" s="33">
        <f t="shared" si="8"/>
        <v>29.279999999999998</v>
      </c>
      <c r="AG14" s="42">
        <f>AG11</f>
        <v>7.48</v>
      </c>
      <c r="AH14" s="33">
        <f t="shared" si="9"/>
        <v>2737.6800000000003</v>
      </c>
      <c r="AI14" s="35">
        <f t="shared" si="21"/>
        <v>6.1799999999999997E-3</v>
      </c>
      <c r="AJ14" s="33">
        <f t="shared" si="10"/>
        <v>58.481339999999996</v>
      </c>
      <c r="AK14" s="35">
        <f t="shared" si="22"/>
        <v>0</v>
      </c>
      <c r="AL14" s="33">
        <f t="shared" si="11"/>
        <v>0</v>
      </c>
      <c r="AM14" s="36">
        <f t="shared" si="23"/>
        <v>3.1399999999999997E-2</v>
      </c>
      <c r="AN14" s="33">
        <f t="shared" si="12"/>
        <v>297.13819999999998</v>
      </c>
      <c r="AO14" s="43">
        <v>0.47699999999999998</v>
      </c>
      <c r="AP14" s="33">
        <f t="shared" ref="AP14:AP15" si="31">AO14*U14</f>
        <v>1069.9110000000001</v>
      </c>
      <c r="AQ14" s="43">
        <v>0.13919999999999999</v>
      </c>
      <c r="AR14" s="33">
        <f t="shared" si="13"/>
        <v>1005.0239999999999</v>
      </c>
      <c r="AS14" s="43">
        <f t="shared" si="25"/>
        <v>0.12670000000000001</v>
      </c>
      <c r="AT14" s="29">
        <v>3946</v>
      </c>
      <c r="AU14" s="33">
        <f t="shared" si="14"/>
        <v>499.95820000000003</v>
      </c>
      <c r="AV14" s="33">
        <f t="shared" si="26"/>
        <v>5705.8727399999989</v>
      </c>
      <c r="AW14" s="33">
        <f t="shared" si="0"/>
        <v>0</v>
      </c>
      <c r="AX14" s="37">
        <f t="shared" si="15"/>
        <v>5705.8727399999989</v>
      </c>
      <c r="AY14" s="38">
        <f t="shared" si="16"/>
        <v>1312.3507301999998</v>
      </c>
      <c r="AZ14" s="38">
        <f t="shared" si="17"/>
        <v>7018.2234701999987</v>
      </c>
      <c r="BA14" s="4"/>
    </row>
    <row r="15" spans="1:53" ht="26.25" customHeight="1" x14ac:dyDescent="0.2">
      <c r="A15" s="20">
        <f t="shared" si="18"/>
        <v>7</v>
      </c>
      <c r="B15" s="131"/>
      <c r="C15" s="133"/>
      <c r="D15" s="133"/>
      <c r="E15" s="133"/>
      <c r="F15" s="133"/>
      <c r="G15" s="141"/>
      <c r="H15" s="144"/>
      <c r="I15" s="39" t="s">
        <v>62</v>
      </c>
      <c r="J15" s="40" t="s">
        <v>63</v>
      </c>
      <c r="K15" s="40" t="s">
        <v>64</v>
      </c>
      <c r="L15" s="88" t="s">
        <v>65</v>
      </c>
      <c r="M15" s="45"/>
      <c r="N15" s="23" t="s">
        <v>109</v>
      </c>
      <c r="O15" s="40">
        <v>30091949</v>
      </c>
      <c r="P15" s="24" t="s">
        <v>76</v>
      </c>
      <c r="Q15" s="25">
        <v>32.5</v>
      </c>
      <c r="R15" s="26">
        <v>13955</v>
      </c>
      <c r="S15" s="26">
        <v>33674</v>
      </c>
      <c r="T15" s="27">
        <f t="shared" si="2"/>
        <v>47629</v>
      </c>
      <c r="U15" s="28">
        <f t="shared" si="3"/>
        <v>13955</v>
      </c>
      <c r="V15" s="28">
        <f t="shared" si="4"/>
        <v>33674</v>
      </c>
      <c r="W15" s="29">
        <f t="shared" si="5"/>
        <v>47629</v>
      </c>
      <c r="X15" s="30">
        <v>1</v>
      </c>
      <c r="Y15" s="31" t="s">
        <v>78</v>
      </c>
      <c r="Z15" s="32">
        <f t="shared" si="19"/>
        <v>0</v>
      </c>
      <c r="AA15" s="33">
        <f t="shared" si="6"/>
        <v>0</v>
      </c>
      <c r="AB15" s="24" t="s">
        <v>76</v>
      </c>
      <c r="AC15" s="42">
        <f>AC11</f>
        <v>0.7</v>
      </c>
      <c r="AD15" s="33">
        <f t="shared" si="7"/>
        <v>8.3999999999999986</v>
      </c>
      <c r="AE15" s="34">
        <f t="shared" si="20"/>
        <v>0.08</v>
      </c>
      <c r="AF15" s="33">
        <f t="shared" si="8"/>
        <v>31.2</v>
      </c>
      <c r="AG15" s="42">
        <f>AG11</f>
        <v>7.48</v>
      </c>
      <c r="AH15" s="33">
        <f t="shared" si="9"/>
        <v>2917.2000000000003</v>
      </c>
      <c r="AI15" s="35">
        <f t="shared" si="21"/>
        <v>6.1799999999999997E-3</v>
      </c>
      <c r="AJ15" s="33">
        <f t="shared" si="10"/>
        <v>294.34721999999999</v>
      </c>
      <c r="AK15" s="35">
        <f t="shared" si="22"/>
        <v>0</v>
      </c>
      <c r="AL15" s="33">
        <f t="shared" si="11"/>
        <v>0</v>
      </c>
      <c r="AM15" s="36">
        <f t="shared" si="23"/>
        <v>3.1399999999999997E-2</v>
      </c>
      <c r="AN15" s="33">
        <f t="shared" si="12"/>
        <v>1495.5505999999998</v>
      </c>
      <c r="AO15" s="43">
        <f>AO14</f>
        <v>0.47699999999999998</v>
      </c>
      <c r="AP15" s="33">
        <f t="shared" si="31"/>
        <v>6656.5349999999999</v>
      </c>
      <c r="AQ15" s="43">
        <f>AQ14</f>
        <v>0.13919999999999999</v>
      </c>
      <c r="AR15" s="33">
        <f t="shared" si="13"/>
        <v>4687.4207999999999</v>
      </c>
      <c r="AS15" s="43">
        <f t="shared" si="25"/>
        <v>0.12670000000000001</v>
      </c>
      <c r="AT15" s="29">
        <v>22576</v>
      </c>
      <c r="AU15" s="33">
        <f t="shared" si="14"/>
        <v>2860.3792000000003</v>
      </c>
      <c r="AV15" s="33">
        <f t="shared" si="26"/>
        <v>18951.03282</v>
      </c>
      <c r="AW15" s="33">
        <f t="shared" si="0"/>
        <v>0</v>
      </c>
      <c r="AX15" s="37">
        <f t="shared" si="15"/>
        <v>18951.03282</v>
      </c>
      <c r="AY15" s="38">
        <f t="shared" si="16"/>
        <v>4358.7375486000001</v>
      </c>
      <c r="AZ15" s="38">
        <f t="shared" si="17"/>
        <v>23309.770368600002</v>
      </c>
      <c r="BA15" s="4"/>
    </row>
    <row r="16" spans="1:53" ht="26.25" customHeight="1" x14ac:dyDescent="0.2">
      <c r="A16" s="20">
        <f t="shared" si="18"/>
        <v>8</v>
      </c>
      <c r="B16" s="131"/>
      <c r="C16" s="133"/>
      <c r="D16" s="133"/>
      <c r="E16" s="133"/>
      <c r="F16" s="133"/>
      <c r="G16" s="141"/>
      <c r="H16" s="144"/>
      <c r="I16" s="39" t="s">
        <v>66</v>
      </c>
      <c r="J16" s="40" t="s">
        <v>41</v>
      </c>
      <c r="K16" s="40" t="s">
        <v>49</v>
      </c>
      <c r="L16" s="88" t="s">
        <v>70</v>
      </c>
      <c r="M16" s="89" t="s">
        <v>42</v>
      </c>
      <c r="N16" s="23" t="s">
        <v>110</v>
      </c>
      <c r="O16" s="44" t="s">
        <v>103</v>
      </c>
      <c r="P16" s="24" t="s">
        <v>74</v>
      </c>
      <c r="Q16" s="25">
        <v>35</v>
      </c>
      <c r="R16" s="26">
        <v>20736</v>
      </c>
      <c r="S16" s="26">
        <v>53860</v>
      </c>
      <c r="T16" s="27">
        <f t="shared" si="2"/>
        <v>74596</v>
      </c>
      <c r="U16" s="28">
        <f t="shared" si="3"/>
        <v>20736</v>
      </c>
      <c r="V16" s="28">
        <f t="shared" si="4"/>
        <v>53860</v>
      </c>
      <c r="W16" s="29">
        <f t="shared" si="5"/>
        <v>74596</v>
      </c>
      <c r="X16" s="30">
        <v>1</v>
      </c>
      <c r="Y16" s="31" t="s">
        <v>78</v>
      </c>
      <c r="Z16" s="32">
        <f t="shared" si="19"/>
        <v>0</v>
      </c>
      <c r="AA16" s="33">
        <f t="shared" si="6"/>
        <v>0</v>
      </c>
      <c r="AB16" s="24" t="s">
        <v>74</v>
      </c>
      <c r="AC16" s="34">
        <f>AC9</f>
        <v>7.25</v>
      </c>
      <c r="AD16" s="33">
        <f t="shared" si="7"/>
        <v>87</v>
      </c>
      <c r="AE16" s="34">
        <f t="shared" si="20"/>
        <v>0.08</v>
      </c>
      <c r="AF16" s="33">
        <f t="shared" si="8"/>
        <v>33.6</v>
      </c>
      <c r="AG16" s="34">
        <f>AG9</f>
        <v>32.479999999999997</v>
      </c>
      <c r="AH16" s="33">
        <f t="shared" si="9"/>
        <v>13641.6</v>
      </c>
      <c r="AI16" s="35">
        <f>AI15</f>
        <v>6.1799999999999997E-3</v>
      </c>
      <c r="AJ16" s="33">
        <f t="shared" si="10"/>
        <v>461.00327999999996</v>
      </c>
      <c r="AK16" s="35">
        <f>AK15</f>
        <v>0</v>
      </c>
      <c r="AL16" s="33">
        <f t="shared" si="11"/>
        <v>0</v>
      </c>
      <c r="AM16" s="36">
        <f>AM15</f>
        <v>3.1399999999999997E-2</v>
      </c>
      <c r="AN16" s="33">
        <f t="shared" si="12"/>
        <v>2342.3143999999998</v>
      </c>
      <c r="AO16" s="36">
        <f>AO9</f>
        <v>0.32090000000000002</v>
      </c>
      <c r="AP16" s="33">
        <f>AO16*U16</f>
        <v>6654.1824000000006</v>
      </c>
      <c r="AQ16" s="36">
        <f>AQ9</f>
        <v>0.21879999999999999</v>
      </c>
      <c r="AR16" s="33">
        <f t="shared" si="13"/>
        <v>11784.567999999999</v>
      </c>
      <c r="AS16" s="43">
        <f>AS15</f>
        <v>0.12670000000000001</v>
      </c>
      <c r="AT16" s="29">
        <v>35283</v>
      </c>
      <c r="AU16" s="33">
        <f t="shared" si="14"/>
        <v>4470.3561</v>
      </c>
      <c r="AV16" s="33">
        <f t="shared" si="26"/>
        <v>39474.624179999999</v>
      </c>
      <c r="AW16" s="33">
        <f t="shared" si="0"/>
        <v>0</v>
      </c>
      <c r="AX16" s="37">
        <f t="shared" si="15"/>
        <v>39474.624179999999</v>
      </c>
      <c r="AY16" s="38">
        <f t="shared" si="16"/>
        <v>9079.1635614000006</v>
      </c>
      <c r="AZ16" s="38">
        <f t="shared" si="17"/>
        <v>48553.787741399996</v>
      </c>
      <c r="BA16" s="4"/>
    </row>
    <row r="17" spans="1:53" ht="24" customHeight="1" x14ac:dyDescent="0.2">
      <c r="A17" s="20">
        <f t="shared" si="18"/>
        <v>9</v>
      </c>
      <c r="B17" s="131"/>
      <c r="C17" s="133"/>
      <c r="D17" s="133"/>
      <c r="E17" s="133"/>
      <c r="F17" s="133"/>
      <c r="G17" s="141"/>
      <c r="H17" s="144"/>
      <c r="I17" s="39" t="s">
        <v>67</v>
      </c>
      <c r="J17" s="40" t="s">
        <v>59</v>
      </c>
      <c r="K17" s="40" t="s">
        <v>60</v>
      </c>
      <c r="L17" s="88" t="s">
        <v>71</v>
      </c>
      <c r="M17" s="45">
        <v>64</v>
      </c>
      <c r="N17" s="23" t="s">
        <v>111</v>
      </c>
      <c r="O17" s="40">
        <v>30123047</v>
      </c>
      <c r="P17" s="24" t="s">
        <v>76</v>
      </c>
      <c r="Q17" s="25">
        <v>32.5</v>
      </c>
      <c r="R17" s="26">
        <v>9397</v>
      </c>
      <c r="S17" s="26">
        <v>21388</v>
      </c>
      <c r="T17" s="27">
        <f t="shared" si="2"/>
        <v>30785</v>
      </c>
      <c r="U17" s="28">
        <f t="shared" si="3"/>
        <v>9397</v>
      </c>
      <c r="V17" s="28">
        <f t="shared" si="4"/>
        <v>21388</v>
      </c>
      <c r="W17" s="29">
        <f t="shared" si="5"/>
        <v>30785</v>
      </c>
      <c r="X17" s="30">
        <v>1</v>
      </c>
      <c r="Y17" s="31" t="s">
        <v>78</v>
      </c>
      <c r="Z17" s="32">
        <f t="shared" si="19"/>
        <v>0</v>
      </c>
      <c r="AA17" s="33">
        <f t="shared" si="6"/>
        <v>0</v>
      </c>
      <c r="AB17" s="24" t="s">
        <v>76</v>
      </c>
      <c r="AC17" s="42">
        <f>AC11</f>
        <v>0.7</v>
      </c>
      <c r="AD17" s="33">
        <f t="shared" si="7"/>
        <v>8.3999999999999986</v>
      </c>
      <c r="AE17" s="34">
        <f t="shared" si="20"/>
        <v>0.08</v>
      </c>
      <c r="AF17" s="33">
        <f t="shared" si="8"/>
        <v>31.2</v>
      </c>
      <c r="AG17" s="42">
        <f>AG11</f>
        <v>7.48</v>
      </c>
      <c r="AH17" s="33">
        <f t="shared" si="9"/>
        <v>2917.2000000000003</v>
      </c>
      <c r="AI17" s="35">
        <f t="shared" si="21"/>
        <v>6.1799999999999997E-3</v>
      </c>
      <c r="AJ17" s="33">
        <f t="shared" si="10"/>
        <v>190.25129999999999</v>
      </c>
      <c r="AK17" s="35">
        <f t="shared" si="22"/>
        <v>0</v>
      </c>
      <c r="AL17" s="33">
        <f t="shared" si="11"/>
        <v>0</v>
      </c>
      <c r="AM17" s="36">
        <f t="shared" si="23"/>
        <v>3.1399999999999997E-2</v>
      </c>
      <c r="AN17" s="33">
        <f t="shared" si="12"/>
        <v>966.64899999999989</v>
      </c>
      <c r="AO17" s="43">
        <f>AO14</f>
        <v>0.47699999999999998</v>
      </c>
      <c r="AP17" s="33">
        <f t="shared" ref="AP17:AP18" si="32">AO17*U17</f>
        <v>4482.3689999999997</v>
      </c>
      <c r="AQ17" s="43">
        <f>AQ14</f>
        <v>0.13919999999999999</v>
      </c>
      <c r="AR17" s="33">
        <f t="shared" si="13"/>
        <v>2977.2095999999997</v>
      </c>
      <c r="AS17" s="43">
        <f t="shared" si="25"/>
        <v>0.12670000000000001</v>
      </c>
      <c r="AT17" s="29">
        <v>18748</v>
      </c>
      <c r="AU17" s="33">
        <f t="shared" si="14"/>
        <v>2375.3715999999999</v>
      </c>
      <c r="AV17" s="33">
        <f t="shared" si="26"/>
        <v>13948.6505</v>
      </c>
      <c r="AW17" s="33">
        <f t="shared" si="0"/>
        <v>0</v>
      </c>
      <c r="AX17" s="37">
        <f t="shared" si="15"/>
        <v>13948.6505</v>
      </c>
      <c r="AY17" s="38">
        <f t="shared" si="16"/>
        <v>3208.1896150000002</v>
      </c>
      <c r="AZ17" s="38">
        <f t="shared" si="17"/>
        <v>17156.840114999999</v>
      </c>
      <c r="BA17" s="4"/>
    </row>
    <row r="18" spans="1:53" ht="24" customHeight="1" x14ac:dyDescent="0.2">
      <c r="A18" s="20">
        <v>10</v>
      </c>
      <c r="B18" s="131"/>
      <c r="C18" s="133"/>
      <c r="D18" s="133"/>
      <c r="E18" s="133"/>
      <c r="F18" s="133"/>
      <c r="G18" s="141"/>
      <c r="H18" s="144"/>
      <c r="I18" s="39" t="s">
        <v>201</v>
      </c>
      <c r="J18" s="40" t="s">
        <v>196</v>
      </c>
      <c r="K18" s="40" t="s">
        <v>197</v>
      </c>
      <c r="L18" s="88" t="s">
        <v>198</v>
      </c>
      <c r="M18" s="45"/>
      <c r="N18" s="23" t="s">
        <v>199</v>
      </c>
      <c r="O18" s="40">
        <v>70037491</v>
      </c>
      <c r="P18" s="24" t="s">
        <v>74</v>
      </c>
      <c r="Q18" s="25">
        <v>250</v>
      </c>
      <c r="R18" s="26">
        <v>30100</v>
      </c>
      <c r="S18" s="26">
        <v>25100</v>
      </c>
      <c r="T18" s="27">
        <f t="shared" si="2"/>
        <v>55200</v>
      </c>
      <c r="U18" s="28">
        <f t="shared" si="3"/>
        <v>30100</v>
      </c>
      <c r="V18" s="28">
        <f t="shared" si="4"/>
        <v>25100</v>
      </c>
      <c r="W18" s="29">
        <f t="shared" si="5"/>
        <v>55200</v>
      </c>
      <c r="X18" s="30">
        <v>1</v>
      </c>
      <c r="Y18" s="31" t="s">
        <v>78</v>
      </c>
      <c r="Z18" s="32">
        <f t="shared" si="19"/>
        <v>0</v>
      </c>
      <c r="AA18" s="33">
        <f t="shared" ref="AA18" si="33">W18*Z18</f>
        <v>0</v>
      </c>
      <c r="AB18" s="24" t="s">
        <v>74</v>
      </c>
      <c r="AC18" s="34">
        <v>7.25</v>
      </c>
      <c r="AD18" s="33">
        <f t="shared" si="7"/>
        <v>87</v>
      </c>
      <c r="AE18" s="34">
        <f t="shared" si="20"/>
        <v>0.08</v>
      </c>
      <c r="AF18" s="33">
        <f t="shared" si="8"/>
        <v>240</v>
      </c>
      <c r="AG18" s="34">
        <v>32.479999999999997</v>
      </c>
      <c r="AH18" s="33">
        <f t="shared" si="9"/>
        <v>97440</v>
      </c>
      <c r="AI18" s="35">
        <f t="shared" si="21"/>
        <v>6.1799999999999997E-3</v>
      </c>
      <c r="AJ18" s="33">
        <f t="shared" si="10"/>
        <v>341.13599999999997</v>
      </c>
      <c r="AK18" s="35">
        <f t="shared" si="22"/>
        <v>0</v>
      </c>
      <c r="AL18" s="33">
        <f t="shared" si="11"/>
        <v>0</v>
      </c>
      <c r="AM18" s="36">
        <f t="shared" si="23"/>
        <v>3.1399999999999997E-2</v>
      </c>
      <c r="AN18" s="33">
        <f t="shared" si="12"/>
        <v>1733.2799999999997</v>
      </c>
      <c r="AO18" s="36">
        <f>AO9</f>
        <v>0.32090000000000002</v>
      </c>
      <c r="AP18" s="33">
        <f t="shared" si="32"/>
        <v>9659.09</v>
      </c>
      <c r="AQ18" s="36">
        <f>AQ9</f>
        <v>0.21879999999999999</v>
      </c>
      <c r="AR18" s="33">
        <f t="shared" si="13"/>
        <v>5491.88</v>
      </c>
      <c r="AS18" s="43">
        <f t="shared" si="25"/>
        <v>0.12670000000000001</v>
      </c>
      <c r="AT18" s="29">
        <v>24840</v>
      </c>
      <c r="AU18" s="33">
        <f t="shared" si="14"/>
        <v>3147.2280000000001</v>
      </c>
      <c r="AV18" s="33">
        <f t="shared" si="26"/>
        <v>118139.614</v>
      </c>
      <c r="AW18" s="33">
        <f t="shared" si="0"/>
        <v>0</v>
      </c>
      <c r="AX18" s="37">
        <f t="shared" si="15"/>
        <v>118139.614</v>
      </c>
      <c r="AY18" s="38">
        <f t="shared" ref="AY18" si="34">AX18*0.23</f>
        <v>27172.111220000003</v>
      </c>
      <c r="AZ18" s="38">
        <f t="shared" ref="AZ18" si="35">AX18+AY18</f>
        <v>145311.72521999999</v>
      </c>
      <c r="BA18" s="4"/>
    </row>
    <row r="19" spans="1:53" ht="24" customHeight="1" x14ac:dyDescent="0.2">
      <c r="A19" s="20">
        <v>11</v>
      </c>
      <c r="B19" s="131"/>
      <c r="C19" s="134"/>
      <c r="D19" s="134"/>
      <c r="E19" s="134"/>
      <c r="F19" s="134"/>
      <c r="G19" s="142"/>
      <c r="H19" s="145"/>
      <c r="I19" s="39" t="s">
        <v>81</v>
      </c>
      <c r="J19" s="40" t="s">
        <v>84</v>
      </c>
      <c r="K19" s="99" t="s">
        <v>82</v>
      </c>
      <c r="L19" s="45" t="s">
        <v>83</v>
      </c>
      <c r="M19" s="45">
        <v>24</v>
      </c>
      <c r="N19" s="23" t="s">
        <v>112</v>
      </c>
      <c r="O19" s="47">
        <v>53998291</v>
      </c>
      <c r="P19" s="46" t="s">
        <v>45</v>
      </c>
      <c r="Q19" s="48">
        <v>65</v>
      </c>
      <c r="R19" s="49">
        <v>30022</v>
      </c>
      <c r="S19" s="49">
        <v>24742</v>
      </c>
      <c r="T19" s="27">
        <f>R19+S19</f>
        <v>54764</v>
      </c>
      <c r="U19" s="28">
        <f>R19</f>
        <v>30022</v>
      </c>
      <c r="V19" s="28">
        <f>S19</f>
        <v>24742</v>
      </c>
      <c r="W19" s="29">
        <f>U19+V19</f>
        <v>54764</v>
      </c>
      <c r="X19" s="20">
        <v>1</v>
      </c>
      <c r="Y19" s="46">
        <v>12</v>
      </c>
      <c r="Z19" s="32">
        <f>Z17</f>
        <v>0</v>
      </c>
      <c r="AA19" s="33">
        <f t="shared" ref="AA19" si="36">W19*Z19</f>
        <v>0</v>
      </c>
      <c r="AB19" s="46" t="s">
        <v>45</v>
      </c>
      <c r="AC19" s="34">
        <f>AC13</f>
        <v>7.25</v>
      </c>
      <c r="AD19" s="33">
        <f>AC19*Y19*X19</f>
        <v>87</v>
      </c>
      <c r="AE19" s="34">
        <f>AE17</f>
        <v>0.08</v>
      </c>
      <c r="AF19" s="33">
        <f>AE19*Y19*Q19</f>
        <v>62.4</v>
      </c>
      <c r="AG19" s="34">
        <f>AG13</f>
        <v>32.479999999999997</v>
      </c>
      <c r="AH19" s="33">
        <f>AG19*Y19*Q19</f>
        <v>25334.399999999998</v>
      </c>
      <c r="AI19" s="35">
        <f>AI17</f>
        <v>6.1799999999999997E-3</v>
      </c>
      <c r="AJ19" s="33">
        <f t="shared" si="10"/>
        <v>338.44151999999997</v>
      </c>
      <c r="AK19" s="35">
        <f>AK17</f>
        <v>0</v>
      </c>
      <c r="AL19" s="33">
        <f>AK19*V19/1000</f>
        <v>0</v>
      </c>
      <c r="AM19" s="36">
        <f>AM17</f>
        <v>3.1399999999999997E-2</v>
      </c>
      <c r="AN19" s="33">
        <f>AM19*W19</f>
        <v>1719.5895999999998</v>
      </c>
      <c r="AO19" s="36">
        <f>AO13</f>
        <v>0.27429999999999999</v>
      </c>
      <c r="AP19" s="33">
        <f>AO19*U19</f>
        <v>8235.034599999999</v>
      </c>
      <c r="AQ19" s="36">
        <f>AQ13</f>
        <v>0.1232</v>
      </c>
      <c r="AR19" s="33">
        <f>AQ19*V19</f>
        <v>3048.2144000000003</v>
      </c>
      <c r="AS19" s="43">
        <f>AS17</f>
        <v>0.12670000000000001</v>
      </c>
      <c r="AT19" s="29">
        <v>16593</v>
      </c>
      <c r="AU19" s="33">
        <f t="shared" si="14"/>
        <v>2102.3331000000003</v>
      </c>
      <c r="AV19" s="33">
        <f t="shared" si="26"/>
        <v>40927.413220000002</v>
      </c>
      <c r="AW19" s="33">
        <f t="shared" si="0"/>
        <v>0</v>
      </c>
      <c r="AX19" s="37">
        <f>AV19+AW19</f>
        <v>40927.413220000002</v>
      </c>
      <c r="AY19" s="38">
        <f t="shared" si="16"/>
        <v>9413.3050406000002</v>
      </c>
      <c r="AZ19" s="38">
        <f t="shared" ref="AZ19" si="37">AX19+AY19</f>
        <v>50340.718260599999</v>
      </c>
      <c r="BA19" s="4"/>
    </row>
    <row r="20" spans="1:53" ht="12" customHeight="1" x14ac:dyDescent="0.2">
      <c r="A20" s="4"/>
      <c r="B20" s="4"/>
      <c r="C20" s="4"/>
      <c r="D20" s="6"/>
      <c r="E20" s="3"/>
      <c r="F20" s="4"/>
      <c r="G20" s="4"/>
      <c r="H20" s="3"/>
      <c r="I20" s="4"/>
      <c r="J20" s="3"/>
      <c r="K20" s="6"/>
      <c r="L20" s="4"/>
      <c r="M20" s="4"/>
      <c r="N20" s="7"/>
      <c r="O20" s="7"/>
      <c r="P20" s="3"/>
      <c r="Q20" s="3"/>
      <c r="R20" s="4"/>
      <c r="S20" s="4" t="s">
        <v>34</v>
      </c>
      <c r="T20" s="8">
        <f>SUM(T9:T19)</f>
        <v>814021</v>
      </c>
      <c r="U20" s="4"/>
      <c r="V20" s="4"/>
      <c r="W20" s="8">
        <f>SUM(W9:W19)</f>
        <v>814021</v>
      </c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50">
        <f>SUM(AV9:AV19)</f>
        <v>580252.18397999997</v>
      </c>
      <c r="AW20" s="50">
        <f>SUM(AW9:AW19)</f>
        <v>0</v>
      </c>
      <c r="AX20" s="51">
        <f>SUM(AX9:AX19)</f>
        <v>580252.18397999997</v>
      </c>
      <c r="AY20" s="51">
        <f>SUM(AY9:AY19)</f>
        <v>133458.00231539999</v>
      </c>
      <c r="AZ20" s="51">
        <f>SUM(AZ9:AZ19)</f>
        <v>713710.18629540002</v>
      </c>
      <c r="BA20" s="50">
        <f>SUM(AZ20)</f>
        <v>713710.18629540002</v>
      </c>
    </row>
    <row r="21" spans="1:53" x14ac:dyDescent="0.2">
      <c r="A21" s="4"/>
      <c r="B21" s="4"/>
      <c r="C21" s="4"/>
      <c r="D21" s="6"/>
      <c r="E21" s="3"/>
      <c r="F21" s="4"/>
      <c r="G21" s="4"/>
      <c r="H21" s="3"/>
      <c r="I21" s="4"/>
      <c r="J21" s="3"/>
      <c r="K21" s="6"/>
      <c r="L21" s="4"/>
      <c r="M21" s="4"/>
      <c r="N21" s="7"/>
      <c r="O21" s="7"/>
      <c r="P21" s="4"/>
      <c r="Q21" s="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50"/>
      <c r="AV21" s="4"/>
      <c r="AW21" s="4"/>
      <c r="AX21" s="4"/>
      <c r="AY21" s="4"/>
      <c r="AZ21" s="4"/>
      <c r="BA21" s="4"/>
    </row>
    <row r="22" spans="1:53" x14ac:dyDescent="0.2">
      <c r="A22" s="4"/>
      <c r="B22" s="4"/>
      <c r="C22" s="4"/>
      <c r="D22" s="6"/>
      <c r="E22" s="3"/>
      <c r="F22" s="4"/>
      <c r="G22" s="4"/>
      <c r="H22" s="3"/>
      <c r="I22" s="4"/>
      <c r="J22" s="3"/>
      <c r="K22" s="6"/>
      <c r="L22" s="4"/>
      <c r="M22" s="4"/>
      <c r="N22" s="7"/>
      <c r="O22" s="7"/>
      <c r="P22" s="4"/>
      <c r="Q22" s="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53" x14ac:dyDescent="0.2">
      <c r="A23" s="4"/>
      <c r="B23" s="4"/>
      <c r="C23" s="4"/>
      <c r="D23" s="6"/>
      <c r="E23" s="3"/>
      <c r="F23" s="4"/>
      <c r="G23" s="4"/>
      <c r="H23" s="3"/>
      <c r="I23" s="4"/>
      <c r="J23" s="3"/>
      <c r="K23" s="6"/>
      <c r="L23" s="4"/>
      <c r="M23" s="4"/>
      <c r="N23" s="7"/>
      <c r="O23" s="7"/>
      <c r="P23" s="4"/>
      <c r="Q23" s="3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1:53" x14ac:dyDescent="0.2">
      <c r="A24" s="4"/>
      <c r="B24" s="4"/>
      <c r="C24" s="4"/>
      <c r="D24" s="6"/>
      <c r="E24" s="3"/>
      <c r="F24" s="4"/>
      <c r="G24" s="4"/>
      <c r="H24" s="3"/>
      <c r="I24" s="4"/>
      <c r="J24" s="3"/>
      <c r="K24" s="6"/>
      <c r="L24" s="4"/>
      <c r="M24" s="4"/>
      <c r="N24" s="7"/>
      <c r="O24" s="7"/>
      <c r="P24" s="4"/>
      <c r="Q24" s="3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53" x14ac:dyDescent="0.2">
      <c r="A25" s="4"/>
      <c r="B25" s="4"/>
      <c r="C25" s="4"/>
      <c r="D25" s="6"/>
      <c r="E25" s="3"/>
      <c r="F25" s="4"/>
      <c r="G25" s="4"/>
      <c r="H25" s="3"/>
      <c r="I25" s="4"/>
      <c r="J25" s="3"/>
      <c r="K25" s="6"/>
      <c r="L25" s="4"/>
      <c r="M25" s="4"/>
      <c r="N25" s="7"/>
      <c r="O25" s="7"/>
      <c r="P25" s="4"/>
      <c r="Q25" s="3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3" x14ac:dyDescent="0.2">
      <c r="A26" s="4"/>
      <c r="B26" s="4"/>
      <c r="C26" s="4"/>
      <c r="D26" s="6"/>
      <c r="E26" s="3"/>
      <c r="F26" s="4"/>
      <c r="G26" s="4"/>
      <c r="H26" s="3"/>
      <c r="I26" s="4"/>
      <c r="J26" s="3"/>
      <c r="K26" s="6"/>
      <c r="L26" s="4"/>
      <c r="M26" s="4"/>
      <c r="N26" s="7"/>
      <c r="O26" s="7"/>
      <c r="P26" s="4"/>
      <c r="Q26" s="3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x14ac:dyDescent="0.2">
      <c r="A27" s="4"/>
      <c r="B27" s="4"/>
      <c r="C27" s="4"/>
      <c r="D27" s="6"/>
      <c r="E27" s="3"/>
      <c r="F27" s="4"/>
      <c r="G27" s="4"/>
      <c r="H27" s="3"/>
      <c r="I27" s="4"/>
      <c r="J27" s="3"/>
      <c r="K27" s="86"/>
      <c r="L27" s="4"/>
      <c r="M27" s="4"/>
      <c r="N27" s="7"/>
      <c r="O27" s="7"/>
      <c r="P27" s="4"/>
      <c r="Q27" s="3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1:53" x14ac:dyDescent="0.2">
      <c r="A28" s="4"/>
      <c r="B28" s="4"/>
      <c r="C28" s="4"/>
      <c r="D28" s="6"/>
      <c r="E28" s="3"/>
      <c r="F28" s="4"/>
      <c r="G28" s="4"/>
      <c r="H28" s="3"/>
      <c r="I28" s="4"/>
      <c r="J28" s="3"/>
      <c r="K28" s="6"/>
      <c r="L28" s="4"/>
      <c r="M28" s="4"/>
      <c r="N28" s="7"/>
      <c r="O28" s="7"/>
      <c r="P28" s="4"/>
      <c r="Q28" s="3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1:53" x14ac:dyDescent="0.2">
      <c r="A29" s="4"/>
      <c r="B29" s="4"/>
      <c r="C29" s="4"/>
      <c r="D29" s="6"/>
      <c r="E29" s="3"/>
      <c r="F29" s="4"/>
      <c r="G29" s="4"/>
      <c r="H29" s="3"/>
      <c r="I29" s="4"/>
      <c r="J29" s="3"/>
      <c r="K29" s="6"/>
      <c r="L29" s="4"/>
      <c r="M29" s="4"/>
      <c r="N29" s="7"/>
      <c r="O29" s="7"/>
      <c r="P29" s="4"/>
      <c r="Q29" s="3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3" x14ac:dyDescent="0.2">
      <c r="A30" s="4"/>
      <c r="B30" s="4"/>
      <c r="C30" s="4"/>
      <c r="D30" s="6"/>
      <c r="E30" s="3"/>
      <c r="F30" s="4"/>
      <c r="G30" s="4"/>
      <c r="H30" s="3"/>
      <c r="I30" s="4"/>
      <c r="J30" s="3"/>
      <c r="K30" s="6"/>
      <c r="L30" s="4"/>
      <c r="M30" s="4"/>
      <c r="N30" s="7"/>
      <c r="O30" s="7"/>
      <c r="P30" s="4"/>
      <c r="Q30" s="3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53" x14ac:dyDescent="0.2">
      <c r="A31" s="4"/>
      <c r="B31" s="4"/>
      <c r="C31" s="4"/>
      <c r="D31" s="6"/>
      <c r="E31" s="3"/>
      <c r="F31" s="4"/>
      <c r="G31" s="4"/>
      <c r="H31" s="3"/>
      <c r="I31" s="4"/>
      <c r="J31" s="3"/>
      <c r="K31" s="6"/>
      <c r="L31" s="4"/>
      <c r="M31" s="4"/>
      <c r="N31" s="7"/>
      <c r="O31" s="7"/>
      <c r="P31" s="4"/>
      <c r="Q31" s="3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3" x14ac:dyDescent="0.2">
      <c r="A32" s="4"/>
      <c r="B32" s="4"/>
      <c r="C32" s="4"/>
      <c r="D32" s="6"/>
      <c r="E32" s="3"/>
      <c r="F32" s="4"/>
      <c r="G32" s="4"/>
      <c r="H32" s="3"/>
      <c r="I32" s="4"/>
      <c r="J32" s="3"/>
      <c r="K32" s="6"/>
      <c r="L32" s="4"/>
      <c r="M32" s="4"/>
      <c r="N32" s="7"/>
      <c r="O32" s="7"/>
      <c r="P32" s="4"/>
      <c r="Q32" s="3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53" x14ac:dyDescent="0.2">
      <c r="A33" s="4"/>
      <c r="B33" s="4"/>
      <c r="C33" s="4"/>
      <c r="D33" s="6"/>
      <c r="E33" s="3"/>
      <c r="F33" s="4"/>
      <c r="G33" s="4"/>
      <c r="H33" s="3"/>
      <c r="I33" s="4"/>
      <c r="J33" s="3"/>
      <c r="K33" s="6"/>
      <c r="L33" s="4"/>
      <c r="M33" s="4"/>
      <c r="N33" s="7"/>
      <c r="O33" s="7"/>
      <c r="P33" s="4"/>
      <c r="Q33" s="3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53" x14ac:dyDescent="0.2">
      <c r="A34" s="4"/>
      <c r="B34" s="4"/>
      <c r="C34" s="4"/>
      <c r="D34" s="6"/>
      <c r="E34" s="3"/>
      <c r="F34" s="4"/>
      <c r="G34" s="4"/>
      <c r="H34" s="3"/>
      <c r="I34" s="4"/>
      <c r="J34" s="3"/>
      <c r="K34" s="6"/>
      <c r="L34" s="4"/>
      <c r="M34" s="4"/>
      <c r="N34" s="7"/>
      <c r="O34" s="7"/>
      <c r="P34" s="4"/>
      <c r="Q34" s="3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53" x14ac:dyDescent="0.2">
      <c r="A35" s="4"/>
      <c r="B35" s="4"/>
      <c r="C35" s="4"/>
      <c r="D35" s="6"/>
      <c r="E35" s="3"/>
      <c r="F35" s="4"/>
      <c r="G35" s="4"/>
      <c r="H35" s="3"/>
      <c r="I35" s="4"/>
      <c r="J35" s="3"/>
      <c r="K35" s="6"/>
      <c r="L35" s="4"/>
      <c r="M35" s="4"/>
      <c r="N35" s="7"/>
      <c r="O35" s="7"/>
      <c r="P35" s="4"/>
      <c r="Q35" s="3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53" x14ac:dyDescent="0.2">
      <c r="A36" s="4"/>
      <c r="B36" s="4"/>
      <c r="C36" s="4"/>
      <c r="D36" s="6"/>
      <c r="E36" s="3"/>
      <c r="F36" s="4"/>
      <c r="G36" s="4"/>
      <c r="H36" s="3"/>
      <c r="I36" s="4"/>
      <c r="J36" s="3"/>
      <c r="K36" s="6"/>
      <c r="L36" s="4"/>
      <c r="M36" s="4"/>
      <c r="N36" s="7"/>
      <c r="O36" s="7"/>
      <c r="P36" s="4"/>
      <c r="Q36" s="3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</row>
    <row r="37" spans="1:53" x14ac:dyDescent="0.2">
      <c r="A37" s="4"/>
      <c r="B37" s="4"/>
      <c r="C37" s="4"/>
      <c r="D37" s="6"/>
      <c r="E37" s="3"/>
      <c r="F37" s="4"/>
      <c r="G37" s="4"/>
      <c r="H37" s="3"/>
      <c r="I37" s="4"/>
      <c r="J37" s="3"/>
      <c r="K37" s="6"/>
      <c r="L37" s="4"/>
      <c r="M37" s="4"/>
      <c r="N37" s="7"/>
      <c r="O37" s="7"/>
      <c r="P37" s="4"/>
      <c r="Q37" s="3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</row>
    <row r="38" spans="1:53" x14ac:dyDescent="0.2">
      <c r="A38" s="4"/>
      <c r="B38" s="4"/>
      <c r="C38" s="4"/>
      <c r="D38" s="6"/>
      <c r="E38" s="3"/>
      <c r="F38" s="4"/>
      <c r="G38" s="4"/>
      <c r="H38" s="3"/>
      <c r="I38" s="4"/>
      <c r="J38" s="3"/>
      <c r="K38" s="6"/>
      <c r="L38" s="4"/>
      <c r="M38" s="4"/>
      <c r="N38" s="7"/>
      <c r="O38" s="7"/>
      <c r="P38" s="4"/>
      <c r="Q38" s="3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</row>
    <row r="39" spans="1:53" x14ac:dyDescent="0.2">
      <c r="A39" s="4"/>
      <c r="B39" s="4"/>
      <c r="C39" s="4"/>
      <c r="D39" s="6"/>
      <c r="E39" s="3"/>
      <c r="F39" s="4"/>
      <c r="G39" s="4"/>
      <c r="H39" s="3"/>
      <c r="I39" s="4"/>
      <c r="J39" s="3"/>
      <c r="K39" s="6"/>
      <c r="L39" s="4"/>
      <c r="M39" s="4"/>
      <c r="N39" s="7"/>
      <c r="O39" s="7"/>
      <c r="P39" s="4"/>
      <c r="Q39" s="3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</row>
    <row r="40" spans="1:53" x14ac:dyDescent="0.2">
      <c r="A40" s="4"/>
      <c r="B40" s="4"/>
      <c r="C40" s="4"/>
      <c r="D40" s="6"/>
      <c r="E40" s="3"/>
      <c r="F40" s="4"/>
      <c r="G40" s="4"/>
      <c r="H40" s="3"/>
      <c r="I40" s="4"/>
      <c r="J40" s="3"/>
      <c r="K40" s="6"/>
      <c r="L40" s="4"/>
      <c r="M40" s="4"/>
      <c r="N40" s="7"/>
      <c r="O40" s="7"/>
      <c r="P40" s="4"/>
      <c r="Q40" s="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</row>
    <row r="41" spans="1:53" x14ac:dyDescent="0.2">
      <c r="A41" s="4"/>
      <c r="B41" s="4"/>
      <c r="C41" s="4"/>
      <c r="D41" s="6"/>
      <c r="E41" s="3"/>
      <c r="F41" s="4"/>
      <c r="G41" s="4"/>
      <c r="H41" s="3"/>
      <c r="I41" s="4"/>
      <c r="J41" s="3"/>
      <c r="K41" s="6"/>
      <c r="L41" s="4"/>
      <c r="M41" s="4"/>
      <c r="N41" s="7"/>
      <c r="O41" s="7"/>
      <c r="P41" s="4"/>
      <c r="Q41" s="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</row>
    <row r="42" spans="1:53" x14ac:dyDescent="0.2">
      <c r="A42" s="4"/>
      <c r="B42" s="4"/>
      <c r="C42" s="4"/>
      <c r="D42" s="6"/>
      <c r="E42" s="3"/>
      <c r="F42" s="4"/>
      <c r="G42" s="4"/>
      <c r="H42" s="3"/>
      <c r="I42" s="4"/>
      <c r="J42" s="3"/>
      <c r="K42" s="6"/>
      <c r="L42" s="4"/>
      <c r="M42" s="4"/>
      <c r="N42" s="7"/>
      <c r="O42" s="7"/>
      <c r="P42" s="4"/>
      <c r="Q42" s="3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</row>
    <row r="43" spans="1:53" x14ac:dyDescent="0.2">
      <c r="A43" s="4"/>
      <c r="B43" s="4"/>
      <c r="C43" s="4"/>
      <c r="D43" s="6"/>
      <c r="E43" s="3"/>
      <c r="F43" s="4"/>
      <c r="G43" s="4"/>
      <c r="H43" s="3"/>
      <c r="I43" s="4"/>
      <c r="J43" s="3"/>
      <c r="K43" s="6"/>
      <c r="L43" s="4"/>
      <c r="M43" s="4"/>
      <c r="N43" s="7"/>
      <c r="O43" s="7"/>
      <c r="P43" s="4"/>
      <c r="Q43" s="3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</row>
    <row r="44" spans="1:53" x14ac:dyDescent="0.2">
      <c r="A44" s="4"/>
      <c r="B44" s="4"/>
      <c r="C44" s="4"/>
      <c r="D44" s="6"/>
      <c r="E44" s="3"/>
      <c r="F44" s="4"/>
      <c r="G44" s="4"/>
      <c r="H44" s="3"/>
      <c r="I44" s="4"/>
      <c r="J44" s="3"/>
      <c r="K44" s="6"/>
      <c r="L44" s="4"/>
      <c r="M44" s="4"/>
      <c r="N44" s="7"/>
      <c r="O44" s="7"/>
      <c r="P44" s="4"/>
      <c r="Q44" s="3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</row>
  </sheetData>
  <mergeCells count="54">
    <mergeCell ref="AS7:AS8"/>
    <mergeCell ref="AU7:AU8"/>
    <mergeCell ref="G9:G19"/>
    <mergeCell ref="H9:H19"/>
    <mergeCell ref="C9:C19"/>
    <mergeCell ref="AK7:AK8"/>
    <mergeCell ref="AL7:AL8"/>
    <mergeCell ref="AT7:AT8"/>
    <mergeCell ref="B9:B19"/>
    <mergeCell ref="D9:D19"/>
    <mergeCell ref="E9:E19"/>
    <mergeCell ref="F9:F19"/>
    <mergeCell ref="AP1:AQ1"/>
    <mergeCell ref="R7:T7"/>
    <mergeCell ref="AJ7:AJ8"/>
    <mergeCell ref="AM7:AM8"/>
    <mergeCell ref="Y7:Y8"/>
    <mergeCell ref="Z7:Z8"/>
    <mergeCell ref="AA7:AA8"/>
    <mergeCell ref="AC7:AC8"/>
    <mergeCell ref="AD7:AD8"/>
    <mergeCell ref="AE7:AE8"/>
    <mergeCell ref="U7:W7"/>
    <mergeCell ref="AB7:AB8"/>
    <mergeCell ref="A1:B5"/>
    <mergeCell ref="M7:M8"/>
    <mergeCell ref="N7:N8"/>
    <mergeCell ref="O7:O8"/>
    <mergeCell ref="C5:F5"/>
    <mergeCell ref="A7:A8"/>
    <mergeCell ref="B7:B8"/>
    <mergeCell ref="C7:C8"/>
    <mergeCell ref="D7:D8"/>
    <mergeCell ref="E7:E8"/>
    <mergeCell ref="F7:F8"/>
    <mergeCell ref="J7:J8"/>
    <mergeCell ref="K7:K8"/>
    <mergeCell ref="I7:I8"/>
    <mergeCell ref="AZ7:AZ8"/>
    <mergeCell ref="G7:G8"/>
    <mergeCell ref="AF7:AF8"/>
    <mergeCell ref="AG7:AG8"/>
    <mergeCell ref="AH7:AH8"/>
    <mergeCell ref="AI7:AI8"/>
    <mergeCell ref="H7:H8"/>
    <mergeCell ref="L7:L8"/>
    <mergeCell ref="X7:X8"/>
    <mergeCell ref="P7:P8"/>
    <mergeCell ref="Q7:Q8"/>
    <mergeCell ref="AV7:AV8"/>
    <mergeCell ref="AN7:AN8"/>
    <mergeCell ref="AX7:AX8"/>
    <mergeCell ref="AY7:AY8"/>
    <mergeCell ref="AW7:AW8"/>
  </mergeCells>
  <pageMargins left="0.25" right="0.25" top="0.75" bottom="0.75" header="0.3" footer="0.3"/>
  <pageSetup paperSize="8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workbookViewId="0">
      <selection activeCell="F4" sqref="F4"/>
    </sheetView>
    <sheetView workbookViewId="1">
      <selection activeCell="A4" sqref="A4"/>
    </sheetView>
  </sheetViews>
  <sheetFormatPr defaultColWidth="11.85546875" defaultRowHeight="10.5" x14ac:dyDescent="0.15"/>
  <cols>
    <col min="1" max="2" width="11.85546875" style="91"/>
    <col min="3" max="3" width="15.7109375" style="91" customWidth="1"/>
    <col min="4" max="4" width="13" style="91" customWidth="1"/>
    <col min="5" max="5" width="14.28515625" style="91" customWidth="1"/>
    <col min="6" max="6" width="13.7109375" style="91" customWidth="1"/>
    <col min="7" max="7" width="13.85546875" style="91" customWidth="1"/>
    <col min="8" max="16384" width="11.85546875" style="91"/>
  </cols>
  <sheetData>
    <row r="1" spans="1:8" ht="42" x14ac:dyDescent="0.15">
      <c r="A1" s="90" t="s">
        <v>85</v>
      </c>
      <c r="B1" s="90" t="s">
        <v>86</v>
      </c>
      <c r="C1" s="90" t="s">
        <v>87</v>
      </c>
      <c r="D1" s="90" t="s">
        <v>88</v>
      </c>
      <c r="E1" s="90" t="s">
        <v>89</v>
      </c>
      <c r="F1" s="90" t="s">
        <v>192</v>
      </c>
      <c r="G1" s="90" t="s">
        <v>90</v>
      </c>
      <c r="H1" s="147" t="s">
        <v>91</v>
      </c>
    </row>
    <row r="2" spans="1:8" x14ac:dyDescent="0.15">
      <c r="A2" s="90" t="s">
        <v>92</v>
      </c>
      <c r="B2" s="90" t="s">
        <v>93</v>
      </c>
      <c r="C2" s="90" t="s">
        <v>94</v>
      </c>
      <c r="D2" s="90" t="s">
        <v>94</v>
      </c>
      <c r="E2" s="90" t="s">
        <v>94</v>
      </c>
      <c r="F2" s="90" t="s">
        <v>94</v>
      </c>
      <c r="G2" s="90" t="s">
        <v>94</v>
      </c>
      <c r="H2" s="147"/>
    </row>
    <row r="3" spans="1:8" x14ac:dyDescent="0.15">
      <c r="A3" s="92" t="s">
        <v>95</v>
      </c>
      <c r="B3" s="92" t="s">
        <v>96</v>
      </c>
      <c r="C3" s="92" t="s">
        <v>97</v>
      </c>
      <c r="D3" s="92" t="s">
        <v>98</v>
      </c>
      <c r="E3" s="92" t="s">
        <v>99</v>
      </c>
      <c r="F3" s="92" t="s">
        <v>100</v>
      </c>
      <c r="G3" s="92" t="s">
        <v>101</v>
      </c>
      <c r="H3" s="147"/>
    </row>
    <row r="4" spans="1:8" x14ac:dyDescent="0.15">
      <c r="A4" s="93">
        <f>kalulator!D1*1000</f>
        <v>0</v>
      </c>
      <c r="B4" s="94">
        <f>kalulator!W20</f>
        <v>814021</v>
      </c>
      <c r="C4" s="95">
        <f>A4*B4/1000</f>
        <v>0</v>
      </c>
      <c r="D4" s="95">
        <f>kalulator!AV20</f>
        <v>580252.18397999997</v>
      </c>
      <c r="E4" s="95">
        <f>C4+D4</f>
        <v>580252.18397999997</v>
      </c>
      <c r="F4" s="96">
        <f>kalulator!AY20</f>
        <v>133458.00231539999</v>
      </c>
      <c r="G4" s="96">
        <f>E4+F4</f>
        <v>713710.18629539991</v>
      </c>
      <c r="H4" s="97">
        <f>kalulator!AZ20</f>
        <v>713710.18629540002</v>
      </c>
    </row>
  </sheetData>
  <mergeCells count="1">
    <mergeCell ref="H1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Wykaz ppe </vt:lpstr>
      <vt:lpstr>kalulator</vt:lpstr>
      <vt:lpstr>arkusz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2024-09-25T09:40:32Z</dcterms:modified>
</cp:coreProperties>
</file>